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litza.batista\Documents\Pagina web\"/>
    </mc:Choice>
  </mc:AlternateContent>
  <bookViews>
    <workbookView xWindow="0" yWindow="0" windowWidth="24000" windowHeight="9630" tabRatio="338"/>
  </bookViews>
  <sheets>
    <sheet name="MATRITOTAL03" sheetId="1" r:id="rId1"/>
  </sheets>
  <definedNames>
    <definedName name="A_impresión_IM">MATRITOTAL03!$A$1:$L$139</definedName>
    <definedName name="_xlnm.Print_Area" localSheetId="0">MATRITOTAL03!$A$1:$L$165</definedName>
    <definedName name="Excel_BuiltIn_Print_Area_1">MATRITOTAL03!$A$1:$L$165</definedName>
  </definedNames>
  <calcPr calcId="162913"/>
</workbook>
</file>

<file path=xl/calcChain.xml><?xml version="1.0" encoding="utf-8"?>
<calcChain xmlns="http://schemas.openxmlformats.org/spreadsheetml/2006/main">
  <c r="D12" i="1" l="1"/>
  <c r="L12" i="1"/>
  <c r="K12" i="1"/>
  <c r="J12" i="1"/>
  <c r="I12" i="1"/>
  <c r="H12" i="1"/>
  <c r="G12" i="1"/>
  <c r="F12" i="1"/>
  <c r="L119" i="1" l="1"/>
  <c r="K119" i="1"/>
  <c r="H119" i="1"/>
  <c r="D119" i="1"/>
  <c r="D14" i="1" l="1"/>
  <c r="B14" i="1" s="1"/>
  <c r="B151" i="1" l="1"/>
  <c r="E118" i="1"/>
  <c r="E120" i="1"/>
  <c r="B97" i="1"/>
  <c r="E59" i="1" l="1"/>
  <c r="B59" i="1" s="1"/>
  <c r="E25" i="1" l="1"/>
  <c r="E26" i="1"/>
  <c r="E27" i="1"/>
  <c r="E28" i="1"/>
  <c r="E29" i="1"/>
  <c r="E30" i="1"/>
  <c r="B30" i="1" s="1"/>
  <c r="D103" i="1" l="1"/>
  <c r="D109" i="1"/>
  <c r="D11" i="1" l="1"/>
  <c r="B11" i="1" s="1"/>
  <c r="K13" i="1"/>
  <c r="J13" i="1"/>
  <c r="I13" i="1"/>
  <c r="H13" i="1"/>
  <c r="G13" i="1"/>
  <c r="F13" i="1"/>
  <c r="D152" i="1"/>
  <c r="B156" i="1"/>
  <c r="B142" i="1" l="1"/>
  <c r="D132" i="1"/>
  <c r="D125" i="1"/>
  <c r="B133" i="1"/>
  <c r="B130" i="1"/>
  <c r="L13" i="1" l="1"/>
  <c r="L80" i="1"/>
  <c r="J18" i="1" l="1"/>
  <c r="H19" i="1"/>
  <c r="B120" i="1"/>
  <c r="F137" i="1" l="1"/>
  <c r="K137" i="1"/>
  <c r="J137" i="1"/>
  <c r="I137" i="1"/>
  <c r="H137" i="1"/>
  <c r="J103" i="1"/>
  <c r="G87" i="1"/>
  <c r="J152" i="1" l="1"/>
  <c r="D98" i="1" l="1"/>
  <c r="B102" i="1"/>
  <c r="D23" i="1" l="1"/>
  <c r="D37" i="1"/>
  <c r="D31" i="1"/>
  <c r="D22" i="1" l="1"/>
  <c r="B153" i="1" l="1"/>
  <c r="B79" i="1" l="1"/>
  <c r="G74" i="1"/>
  <c r="H74" i="1"/>
  <c r="I74" i="1"/>
  <c r="J74" i="1"/>
  <c r="K74" i="1"/>
  <c r="F74" i="1"/>
  <c r="G80" i="1"/>
  <c r="H80" i="1"/>
  <c r="I80" i="1"/>
  <c r="J80" i="1"/>
  <c r="K80" i="1"/>
  <c r="F80" i="1"/>
  <c r="D74" i="1"/>
  <c r="D80" i="1"/>
  <c r="E80" i="1" l="1"/>
  <c r="B80" i="1" s="1"/>
  <c r="D55" i="1"/>
  <c r="E154" i="1" l="1"/>
  <c r="E155" i="1" l="1"/>
  <c r="E157" i="1"/>
  <c r="E158" i="1"/>
  <c r="E43" i="1"/>
  <c r="B43" i="1" s="1"/>
  <c r="L60" i="1"/>
  <c r="L19" i="1" s="1"/>
  <c r="K18" i="1"/>
  <c r="J150" i="1" l="1"/>
  <c r="J60" i="1"/>
  <c r="I116" i="1"/>
  <c r="I18" i="1" s="1"/>
  <c r="H116" i="1"/>
  <c r="D20" i="1"/>
  <c r="D116" i="1"/>
  <c r="E117" i="1"/>
  <c r="B117" i="1" s="1"/>
  <c r="D60" i="1"/>
  <c r="D19" i="1" s="1"/>
  <c r="D18" i="1" l="1"/>
  <c r="D96" i="1"/>
  <c r="H18" i="1"/>
  <c r="E116" i="1"/>
  <c r="B116" i="1" s="1"/>
  <c r="B118" i="1"/>
  <c r="L31" i="1" l="1"/>
  <c r="K31" i="1"/>
  <c r="J31" i="1"/>
  <c r="I31" i="1"/>
  <c r="H31" i="1"/>
  <c r="G31" i="1"/>
  <c r="F31" i="1"/>
  <c r="J87" i="1" l="1"/>
  <c r="L74" i="1"/>
  <c r="E53" i="1"/>
  <c r="E74" i="1" l="1"/>
  <c r="B74" i="1" s="1"/>
  <c r="E77" i="1"/>
  <c r="E61" i="1" l="1"/>
  <c r="B61" i="1" s="1"/>
  <c r="E94" i="1" l="1"/>
  <c r="B94" i="1" s="1"/>
  <c r="K60" i="1" l="1"/>
  <c r="K19" i="1" s="1"/>
  <c r="F60" i="1" l="1"/>
  <c r="D158" i="1"/>
  <c r="D150" i="1" s="1"/>
  <c r="B160" i="1"/>
  <c r="E159" i="1"/>
  <c r="B159" i="1" s="1"/>
  <c r="B128" i="1"/>
  <c r="B101" i="1"/>
  <c r="B158" i="1" l="1"/>
  <c r="B63" i="1"/>
  <c r="D47" i="1"/>
  <c r="B53" i="1"/>
  <c r="B52" i="1"/>
  <c r="B48" i="1"/>
  <c r="D45" i="1" l="1"/>
  <c r="E62" i="1"/>
  <c r="E65" i="1"/>
  <c r="B86" i="1" l="1"/>
  <c r="E113" i="1" l="1"/>
  <c r="E92" i="1"/>
  <c r="B92" i="1" s="1"/>
  <c r="L87" i="1" l="1"/>
  <c r="K150" i="1"/>
  <c r="K87" i="1"/>
  <c r="H87" i="1" l="1"/>
  <c r="F87" i="1"/>
  <c r="D87" i="1"/>
  <c r="D83" i="1"/>
  <c r="B62" i="1"/>
  <c r="B49" i="1"/>
  <c r="D73" i="1" l="1"/>
  <c r="D16" i="1"/>
  <c r="B131" i="1"/>
  <c r="E46" i="1"/>
  <c r="E75" i="1" l="1"/>
  <c r="D137" i="1" l="1"/>
  <c r="B136" i="1"/>
  <c r="D124" i="1" l="1"/>
  <c r="D17" i="1"/>
  <c r="B27" i="1"/>
  <c r="B155" i="1" l="1"/>
  <c r="B157" i="1"/>
  <c r="E76" i="1"/>
  <c r="B76" i="1" s="1"/>
  <c r="L150" i="1" l="1"/>
  <c r="L98" i="1"/>
  <c r="J23" i="1" l="1"/>
  <c r="I119" i="1"/>
  <c r="G103" i="1"/>
  <c r="H103" i="1"/>
  <c r="E106" i="1"/>
  <c r="B106" i="1" s="1"/>
  <c r="G152" i="1" l="1"/>
  <c r="H152" i="1"/>
  <c r="I152" i="1"/>
  <c r="K152" i="1"/>
  <c r="L152" i="1"/>
  <c r="F152" i="1"/>
  <c r="E152" i="1" l="1"/>
  <c r="B28" i="1"/>
  <c r="B29" i="1"/>
  <c r="I47" i="1" l="1"/>
  <c r="E93" i="1"/>
  <c r="B93" i="1" s="1"/>
  <c r="I103" i="1" l="1"/>
  <c r="B34" i="1"/>
  <c r="E78" i="1" l="1"/>
  <c r="E126" i="1" l="1"/>
  <c r="E24" i="1" l="1"/>
  <c r="B154" i="1" l="1"/>
  <c r="E114" i="1" l="1"/>
  <c r="E115" i="1"/>
  <c r="G137" i="1" l="1"/>
  <c r="F109" i="1" l="1"/>
  <c r="B78" i="1"/>
  <c r="E139" i="1"/>
  <c r="B139" i="1" s="1"/>
  <c r="E58" i="1"/>
  <c r="B152" i="1"/>
  <c r="L137" i="1"/>
  <c r="F103" i="1"/>
  <c r="F150" i="1"/>
  <c r="B115" i="1"/>
  <c r="E104" i="1"/>
  <c r="B104" i="1" s="1"/>
  <c r="E105" i="1"/>
  <c r="B105" i="1" s="1"/>
  <c r="E107" i="1"/>
  <c r="B107" i="1" s="1"/>
  <c r="E108" i="1"/>
  <c r="E110" i="1"/>
  <c r="E111" i="1"/>
  <c r="K103" i="1"/>
  <c r="L103" i="1"/>
  <c r="K109" i="1"/>
  <c r="E103" i="1" l="1"/>
  <c r="B103" i="1" s="1"/>
  <c r="J55" i="1"/>
  <c r="I60" i="1"/>
  <c r="E57" i="1"/>
  <c r="B57" i="1" s="1"/>
  <c r="E56" i="1"/>
  <c r="B56" i="1" s="1"/>
  <c r="B58" i="1"/>
  <c r="J47" i="1"/>
  <c r="I55" i="1"/>
  <c r="F55" i="1"/>
  <c r="G55" i="1"/>
  <c r="H55" i="1"/>
  <c r="K55" i="1"/>
  <c r="L55" i="1"/>
  <c r="J125" i="1"/>
  <c r="E12" i="1" s="1"/>
  <c r="B12" i="1" s="1"/>
  <c r="J132" i="1"/>
  <c r="J37" i="1"/>
  <c r="J22" i="1" s="1"/>
  <c r="J83" i="1"/>
  <c r="J73" i="1" s="1"/>
  <c r="J98" i="1"/>
  <c r="J109" i="1"/>
  <c r="J119" i="1"/>
  <c r="G60" i="1"/>
  <c r="G47" i="1"/>
  <c r="G23" i="1"/>
  <c r="G37" i="1"/>
  <c r="G83" i="1"/>
  <c r="G98" i="1"/>
  <c r="G18" i="1"/>
  <c r="G119" i="1"/>
  <c r="G125" i="1"/>
  <c r="G132" i="1"/>
  <c r="G150" i="1"/>
  <c r="I109" i="1"/>
  <c r="I98" i="1"/>
  <c r="I132" i="1"/>
  <c r="I125" i="1"/>
  <c r="I23" i="1"/>
  <c r="I37" i="1"/>
  <c r="I83" i="1"/>
  <c r="I87" i="1"/>
  <c r="I150" i="1"/>
  <c r="F23" i="1"/>
  <c r="F37" i="1"/>
  <c r="F47" i="1"/>
  <c r="F83" i="1"/>
  <c r="F73" i="1" s="1"/>
  <c r="F98" i="1"/>
  <c r="F18" i="1"/>
  <c r="F119" i="1"/>
  <c r="F125" i="1"/>
  <c r="F132" i="1"/>
  <c r="H23" i="1"/>
  <c r="H37" i="1"/>
  <c r="H47" i="1"/>
  <c r="H60" i="1"/>
  <c r="H83" i="1"/>
  <c r="H73" i="1" s="1"/>
  <c r="H98" i="1"/>
  <c r="H109" i="1"/>
  <c r="H125" i="1"/>
  <c r="H132" i="1"/>
  <c r="H150" i="1"/>
  <c r="K23" i="1"/>
  <c r="K37" i="1"/>
  <c r="K47" i="1"/>
  <c r="K83" i="1"/>
  <c r="K73" i="1" s="1"/>
  <c r="K98" i="1"/>
  <c r="K96" i="1" s="1"/>
  <c r="K125" i="1"/>
  <c r="K132" i="1"/>
  <c r="L23" i="1"/>
  <c r="L37" i="1"/>
  <c r="L47" i="1"/>
  <c r="L83" i="1"/>
  <c r="L73" i="1" s="1"/>
  <c r="L18" i="1"/>
  <c r="L109" i="1"/>
  <c r="L96" i="1" s="1"/>
  <c r="L125" i="1"/>
  <c r="L132" i="1"/>
  <c r="E42" i="1"/>
  <c r="B42" i="1" s="1"/>
  <c r="E99" i="1"/>
  <c r="B99" i="1" s="1"/>
  <c r="B75" i="1"/>
  <c r="B77" i="1"/>
  <c r="B129" i="1"/>
  <c r="B24" i="1"/>
  <c r="B25" i="1"/>
  <c r="B26" i="1"/>
  <c r="E32" i="1"/>
  <c r="B32" i="1" s="1"/>
  <c r="E33" i="1"/>
  <c r="B33" i="1" s="1"/>
  <c r="E35" i="1"/>
  <c r="B35" i="1" s="1"/>
  <c r="E36" i="1"/>
  <c r="B36" i="1" s="1"/>
  <c r="E38" i="1"/>
  <c r="B38" i="1" s="1"/>
  <c r="E39" i="1"/>
  <c r="B39" i="1" s="1"/>
  <c r="E40" i="1"/>
  <c r="B40" i="1" s="1"/>
  <c r="E41" i="1"/>
  <c r="B41" i="1" s="1"/>
  <c r="E44" i="1"/>
  <c r="B46" i="1"/>
  <c r="E50" i="1"/>
  <c r="B50" i="1" s="1"/>
  <c r="E51" i="1"/>
  <c r="B51" i="1" s="1"/>
  <c r="E54" i="1"/>
  <c r="B54" i="1" s="1"/>
  <c r="E64" i="1"/>
  <c r="B64" i="1" s="1"/>
  <c r="B65" i="1"/>
  <c r="E81" i="1"/>
  <c r="B81" i="1" s="1"/>
  <c r="E82" i="1"/>
  <c r="B82" i="1" s="1"/>
  <c r="E84" i="1"/>
  <c r="B84" i="1" s="1"/>
  <c r="E85" i="1"/>
  <c r="B85" i="1" s="1"/>
  <c r="E88" i="1"/>
  <c r="B88" i="1" s="1"/>
  <c r="E89" i="1"/>
  <c r="B89" i="1" s="1"/>
  <c r="E90" i="1"/>
  <c r="B90" i="1" s="1"/>
  <c r="E91" i="1"/>
  <c r="B91" i="1" s="1"/>
  <c r="E95" i="1"/>
  <c r="E100" i="1"/>
  <c r="B100" i="1" s="1"/>
  <c r="B108" i="1"/>
  <c r="B110" i="1"/>
  <c r="B111" i="1"/>
  <c r="E112" i="1"/>
  <c r="B112" i="1" s="1"/>
  <c r="B113" i="1"/>
  <c r="B114" i="1"/>
  <c r="E122" i="1"/>
  <c r="B122" i="1" s="1"/>
  <c r="E127" i="1"/>
  <c r="B127" i="1" s="1"/>
  <c r="B126" i="1"/>
  <c r="E134" i="1"/>
  <c r="B134" i="1" s="1"/>
  <c r="E135" i="1"/>
  <c r="B135" i="1" s="1"/>
  <c r="E138" i="1"/>
  <c r="B138" i="1" s="1"/>
  <c r="E140" i="1"/>
  <c r="B140" i="1" s="1"/>
  <c r="E141" i="1"/>
  <c r="B141" i="1" s="1"/>
  <c r="E149" i="1"/>
  <c r="E161" i="1"/>
  <c r="B161" i="1" s="1"/>
  <c r="E162" i="1"/>
  <c r="E119" i="1" l="1"/>
  <c r="B119" i="1" s="1"/>
  <c r="J45" i="1"/>
  <c r="L22" i="1"/>
  <c r="K22" i="1"/>
  <c r="I19" i="1"/>
  <c r="I45" i="1"/>
  <c r="J19" i="1"/>
  <c r="F19" i="1"/>
  <c r="F45" i="1"/>
  <c r="I73" i="1"/>
  <c r="I22" i="1"/>
  <c r="L124" i="1"/>
  <c r="F22" i="1"/>
  <c r="G22" i="1"/>
  <c r="H22" i="1"/>
  <c r="G73" i="1"/>
  <c r="G19" i="1"/>
  <c r="E87" i="1"/>
  <c r="B87" i="1" s="1"/>
  <c r="I96" i="1"/>
  <c r="H96" i="1"/>
  <c r="J16" i="1"/>
  <c r="H45" i="1"/>
  <c r="G45" i="1"/>
  <c r="L45" i="1"/>
  <c r="K45" i="1"/>
  <c r="H16" i="1"/>
  <c r="L16" i="1"/>
  <c r="G16" i="1"/>
  <c r="J124" i="1"/>
  <c r="F16" i="1"/>
  <c r="K16" i="1"/>
  <c r="I16" i="1"/>
  <c r="J17" i="1"/>
  <c r="I17" i="1"/>
  <c r="E18" i="1"/>
  <c r="B18" i="1" s="1"/>
  <c r="I124" i="1"/>
  <c r="G96" i="1"/>
  <c r="G17" i="1"/>
  <c r="L17" i="1"/>
  <c r="K17" i="1"/>
  <c r="H17" i="1"/>
  <c r="F17" i="1"/>
  <c r="F124" i="1"/>
  <c r="E109" i="1"/>
  <c r="B109" i="1" s="1"/>
  <c r="J96" i="1"/>
  <c r="F96" i="1"/>
  <c r="E20" i="1"/>
  <c r="B20" i="1" s="1"/>
  <c r="E121" i="1"/>
  <c r="B121" i="1" s="1"/>
  <c r="E47" i="1"/>
  <c r="B47" i="1" s="1"/>
  <c r="E98" i="1"/>
  <c r="B98" i="1" s="1"/>
  <c r="E83" i="1"/>
  <c r="B83" i="1" s="1"/>
  <c r="E60" i="1"/>
  <c r="B60" i="1" s="1"/>
  <c r="E23" i="1"/>
  <c r="B23" i="1" s="1"/>
  <c r="E31" i="1"/>
  <c r="B31" i="1" s="1"/>
  <c r="E13" i="1"/>
  <c r="B13" i="1" s="1"/>
  <c r="E137" i="1"/>
  <c r="B137" i="1" s="1"/>
  <c r="E125" i="1"/>
  <c r="B125" i="1" s="1"/>
  <c r="E150" i="1"/>
  <c r="B150" i="1" s="1"/>
  <c r="E132" i="1"/>
  <c r="B132" i="1" s="1"/>
  <c r="E55" i="1"/>
  <c r="B55" i="1" s="1"/>
  <c r="E37" i="1"/>
  <c r="B37" i="1" s="1"/>
  <c r="H124" i="1"/>
  <c r="G124" i="1"/>
  <c r="K124" i="1"/>
  <c r="J15" i="1" l="1"/>
  <c r="E73" i="1"/>
  <c r="B73" i="1" s="1"/>
  <c r="D8" i="1"/>
  <c r="I8" i="1"/>
  <c r="D15" i="1"/>
  <c r="E16" i="1"/>
  <c r="B16" i="1" s="1"/>
  <c r="G15" i="1"/>
  <c r="L15" i="1"/>
  <c r="F15" i="1"/>
  <c r="I15" i="1"/>
  <c r="E19" i="1"/>
  <c r="B19" i="1" s="1"/>
  <c r="K15" i="1"/>
  <c r="H15" i="1"/>
  <c r="E17" i="1"/>
  <c r="B17" i="1" s="1"/>
  <c r="E96" i="1"/>
  <c r="B96" i="1" s="1"/>
  <c r="H8" i="1"/>
  <c r="L8" i="1"/>
  <c r="J8" i="1"/>
  <c r="E124" i="1"/>
  <c r="B124" i="1" s="1"/>
  <c r="G8" i="1"/>
  <c r="F8" i="1"/>
  <c r="E45" i="1"/>
  <c r="B45" i="1" s="1"/>
  <c r="E22" i="1"/>
  <c r="B22" i="1" s="1"/>
  <c r="K8" i="1"/>
  <c r="E15" i="1" l="1"/>
  <c r="B15" i="1" s="1"/>
  <c r="E8" i="1"/>
  <c r="B8" i="1" s="1"/>
  <c r="C14" i="1" l="1"/>
  <c r="C97" i="1"/>
  <c r="C151" i="1"/>
  <c r="L9" i="1"/>
  <c r="C30" i="1"/>
  <c r="C59" i="1"/>
  <c r="C11" i="1"/>
  <c r="C142" i="1"/>
  <c r="C156" i="1"/>
  <c r="C130" i="1"/>
  <c r="C133" i="1"/>
  <c r="C120" i="1"/>
  <c r="C119" i="1"/>
  <c r="C12" i="1"/>
  <c r="C153" i="1"/>
  <c r="C102" i="1"/>
  <c r="C79" i="1"/>
  <c r="C80" i="1"/>
  <c r="C43" i="1"/>
  <c r="C117" i="1"/>
  <c r="C116" i="1"/>
  <c r="C118" i="1"/>
  <c r="C48" i="1"/>
  <c r="C63" i="1"/>
  <c r="C62" i="1"/>
  <c r="C94" i="1"/>
  <c r="C61" i="1"/>
  <c r="D9" i="1"/>
  <c r="C15" i="1"/>
  <c r="C158" i="1"/>
  <c r="C160" i="1"/>
  <c r="C128" i="1"/>
  <c r="C159" i="1"/>
  <c r="C101" i="1"/>
  <c r="C91" i="1"/>
  <c r="C90" i="1"/>
  <c r="C93" i="1"/>
  <c r="C52" i="1"/>
  <c r="C53" i="1"/>
  <c r="C86" i="1"/>
  <c r="C92" i="1"/>
  <c r="C49" i="1"/>
  <c r="C131" i="1"/>
  <c r="C136" i="1"/>
  <c r="C27" i="1"/>
  <c r="C155" i="1"/>
  <c r="C76" i="1"/>
  <c r="C106" i="1"/>
  <c r="C157" i="1"/>
  <c r="C152" i="1"/>
  <c r="C29" i="1"/>
  <c r="C28" i="1"/>
  <c r="C26" i="1"/>
  <c r="C25" i="1"/>
  <c r="C34" i="1"/>
  <c r="C154" i="1"/>
  <c r="C78" i="1"/>
  <c r="C139" i="1"/>
  <c r="C115" i="1"/>
  <c r="C107" i="1"/>
  <c r="C105" i="1"/>
  <c r="C104" i="1"/>
  <c r="C103" i="1"/>
  <c r="C99" i="1"/>
  <c r="C8" i="1"/>
  <c r="G9" i="1"/>
  <c r="C58" i="1"/>
  <c r="C77" i="1"/>
  <c r="C56" i="1"/>
  <c r="C57" i="1"/>
  <c r="C122" i="1"/>
  <c r="C113" i="1"/>
  <c r="C109" i="1"/>
  <c r="C87" i="1"/>
  <c r="C82" i="1"/>
  <c r="C65" i="1"/>
  <c r="C51" i="1"/>
  <c r="C41" i="1"/>
  <c r="C37" i="1"/>
  <c r="C32" i="1"/>
  <c r="C20" i="1"/>
  <c r="C132" i="1"/>
  <c r="C42" i="1"/>
  <c r="C124" i="1"/>
  <c r="C125" i="1"/>
  <c r="C141" i="1"/>
  <c r="C137" i="1"/>
  <c r="C60" i="1"/>
  <c r="C138" i="1"/>
  <c r="C127" i="1"/>
  <c r="C112" i="1"/>
  <c r="C108" i="1"/>
  <c r="C88" i="1"/>
  <c r="C83" i="1"/>
  <c r="C74" i="1"/>
  <c r="C54" i="1"/>
  <c r="C38" i="1"/>
  <c r="C33" i="1"/>
  <c r="C22" i="1"/>
  <c r="C18" i="1"/>
  <c r="C129" i="1"/>
  <c r="C75" i="1"/>
  <c r="K9" i="1"/>
  <c r="C134" i="1"/>
  <c r="C161" i="1"/>
  <c r="C150" i="1"/>
  <c r="C140" i="1"/>
  <c r="C135" i="1"/>
  <c r="C121" i="1"/>
  <c r="C114" i="1"/>
  <c r="C110" i="1"/>
  <c r="C98" i="1"/>
  <c r="C84" i="1"/>
  <c r="C64" i="1"/>
  <c r="C50" i="1"/>
  <c r="C46" i="1"/>
  <c r="C40" i="1"/>
  <c r="C36" i="1"/>
  <c r="C31" i="1"/>
  <c r="C24" i="1"/>
  <c r="C126" i="1"/>
  <c r="C111" i="1"/>
  <c r="C100" i="1"/>
  <c r="C89" i="1"/>
  <c r="C85" i="1"/>
  <c r="C81" i="1"/>
  <c r="C55" i="1"/>
  <c r="C47" i="1"/>
  <c r="C39" i="1"/>
  <c r="C35" i="1"/>
  <c r="C23" i="1"/>
  <c r="C16" i="1"/>
  <c r="C96" i="1"/>
  <c r="F9" i="1"/>
  <c r="J9" i="1"/>
  <c r="C17" i="1"/>
  <c r="I9" i="1"/>
  <c r="C73" i="1"/>
  <c r="H9" i="1"/>
  <c r="C19" i="1"/>
  <c r="C45" i="1"/>
  <c r="E9" i="1"/>
  <c r="C13" i="1" l="1"/>
</calcChain>
</file>

<file path=xl/sharedStrings.xml><?xml version="1.0" encoding="utf-8"?>
<sst xmlns="http://schemas.openxmlformats.org/spreadsheetml/2006/main" count="192" uniqueCount="143">
  <si>
    <t xml:space="preserve">No. </t>
  </si>
  <si>
    <t>%</t>
  </si>
  <si>
    <t xml:space="preserve"> </t>
  </si>
  <si>
    <t>Técnico en Despacho de Vuelo</t>
  </si>
  <si>
    <t>NOTA:  Cualquier diferencia en los porcentajes se debe al redondeo.</t>
  </si>
  <si>
    <t>(2)  Carreras en transición</t>
  </si>
  <si>
    <t>(1)  Incluye:   Howard y Campus Dr. Víctor Levi Sasso</t>
  </si>
  <si>
    <t xml:space="preserve">    MATRÍCULA TOTAL POR SEDE, SEGÚN FACULTAD Y CARRERA / PROGRAMA:</t>
  </si>
  <si>
    <t>Total</t>
  </si>
  <si>
    <t>Sede Panamá
(1)</t>
  </si>
  <si>
    <t>Sub-Total</t>
  </si>
  <si>
    <t>Azuero</t>
  </si>
  <si>
    <t>Bocas del Toro</t>
  </si>
  <si>
    <t>Coclé</t>
  </si>
  <si>
    <t>Colón</t>
  </si>
  <si>
    <t>Chiriquí</t>
  </si>
  <si>
    <t>Panamá Oeste</t>
  </si>
  <si>
    <t>Veraguas</t>
  </si>
  <si>
    <t>Facultad y Carrera / Programa</t>
  </si>
  <si>
    <t>FACULTAD DE ING. CIVIL</t>
  </si>
  <si>
    <t>FACULTAD DE ING. ELÉCTRICA</t>
  </si>
  <si>
    <t>FACULTAD DE ING. INDUSTRIAL</t>
  </si>
  <si>
    <t>FACULTAD DE ING. MECÁNICA</t>
  </si>
  <si>
    <t>FACULTAD DE ING. DE SISTEMAS COMPUTACIONALES</t>
  </si>
  <si>
    <t>FACULTAD DE CIENCIAS Y TECNOLOGÍA</t>
  </si>
  <si>
    <t xml:space="preserve">Licenciatura en </t>
  </si>
  <si>
    <t xml:space="preserve">Técnicos en Ing. con Esp en </t>
  </si>
  <si>
    <t xml:space="preserve">     Administración de Proyectos de Construcción</t>
  </si>
  <si>
    <t xml:space="preserve">     Licenciatura</t>
  </si>
  <si>
    <t xml:space="preserve">     Planificación y Gestión Portuaria</t>
  </si>
  <si>
    <t xml:space="preserve">      Ambiental</t>
  </si>
  <si>
    <t xml:space="preserve">      Civil</t>
  </si>
  <si>
    <t xml:space="preserve">      Geológica</t>
  </si>
  <si>
    <t xml:space="preserve">      Geomática</t>
  </si>
  <si>
    <t xml:space="preserve">      Marítima Portuaria</t>
  </si>
  <si>
    <t xml:space="preserve">      Dibujo Automatizado</t>
  </si>
  <si>
    <t xml:space="preserve">      Edificaciones</t>
  </si>
  <si>
    <t xml:space="preserve">     Operaciones Marítimas  y Portuarias</t>
  </si>
  <si>
    <t xml:space="preserve">     Saneamiento y Ambiente</t>
  </si>
  <si>
    <t xml:space="preserve">     Topografía</t>
  </si>
  <si>
    <t xml:space="preserve">     Eléctrica y Electrónica</t>
  </si>
  <si>
    <t xml:space="preserve">     Eléctrica </t>
  </si>
  <si>
    <t xml:space="preserve">     Electrónica </t>
  </si>
  <si>
    <t xml:space="preserve">     Electrónica y Telecomunicaciones</t>
  </si>
  <si>
    <t xml:space="preserve">     Electromecánica</t>
  </si>
  <si>
    <t xml:space="preserve">     Telecomunicaciones</t>
  </si>
  <si>
    <t xml:space="preserve">     Electrónica Digital y Control Automático</t>
  </si>
  <si>
    <t xml:space="preserve">     Electrónica y Sistemas de Comunicación</t>
  </si>
  <si>
    <t xml:space="preserve">     Sistemas Eléctricos y Automatización</t>
  </si>
  <si>
    <t xml:space="preserve">     Electricidad (2)</t>
  </si>
  <si>
    <t xml:space="preserve">     Electrónica (2)</t>
  </si>
  <si>
    <t xml:space="preserve">     Electrónica Biomédica</t>
  </si>
  <si>
    <t xml:space="preserve">     Sistemas Eléctricos</t>
  </si>
  <si>
    <t xml:space="preserve">     Dirección de Negocios con Esp. en Estrategia Gerencial</t>
  </si>
  <si>
    <t xml:space="preserve">     Dirección de Negocios con Esp. en Gerencia de Recursos Humanos</t>
  </si>
  <si>
    <t xml:space="preserve">     Gestión de Proyectos con Esp. en Evaluación</t>
  </si>
  <si>
    <t xml:space="preserve">     Sistemas Logísticos y Operaciones con Esp. Centros de Distribución</t>
  </si>
  <si>
    <t xml:space="preserve">     Alta Gerencia</t>
  </si>
  <si>
    <t xml:space="preserve">     Formulación, Evaluación y Gestión de Proyectos de Inversiones</t>
  </si>
  <si>
    <t xml:space="preserve">     Industrial</t>
  </si>
  <si>
    <t xml:space="preserve">     Mecánica Industrial</t>
  </si>
  <si>
    <t xml:space="preserve">     Logística y Cadena de Suministro</t>
  </si>
  <si>
    <t xml:space="preserve">     Gestión Administrativa</t>
  </si>
  <si>
    <t xml:space="preserve">     Recursos Humanos y Gestión de la Productividad</t>
  </si>
  <si>
    <t xml:space="preserve">     Logística y Transporte Multimodal</t>
  </si>
  <si>
    <t xml:space="preserve">     Mercadeo y Negocios Internacionales</t>
  </si>
  <si>
    <t xml:space="preserve">     Mercadeo y Comercio Internacional (2)</t>
  </si>
  <si>
    <t xml:space="preserve">     Energías Renovables y Ambiente</t>
  </si>
  <si>
    <t xml:space="preserve">     Ingeniería de Planta</t>
  </si>
  <si>
    <t xml:space="preserve">     Aeronáutica</t>
  </si>
  <si>
    <t xml:space="preserve">     Mecánica</t>
  </si>
  <si>
    <t xml:space="preserve">     Naval</t>
  </si>
  <si>
    <t xml:space="preserve">     Mecánica Automotriz</t>
  </si>
  <si>
    <t xml:space="preserve">     Refrigeración  y Aire Acondicionado</t>
  </si>
  <si>
    <t xml:space="preserve">     Soldadura</t>
  </si>
  <si>
    <t xml:space="preserve">     Informática Educativa</t>
  </si>
  <si>
    <t xml:space="preserve">     Ingeniería del Software Aplicada</t>
  </si>
  <si>
    <t xml:space="preserve">     Sistemas de Información</t>
  </si>
  <si>
    <t xml:space="preserve">     Sistemas y Computación</t>
  </si>
  <si>
    <t xml:space="preserve">     Software</t>
  </si>
  <si>
    <t xml:space="preserve">     Informática Aplicada a la Educación</t>
  </si>
  <si>
    <t xml:space="preserve">     Desarrollo de Software</t>
  </si>
  <si>
    <t xml:space="preserve">     Redes Informáticas</t>
  </si>
  <si>
    <t xml:space="preserve">     Ingeniería en Matemática</t>
  </si>
  <si>
    <t xml:space="preserve">     Forestal</t>
  </si>
  <si>
    <t>Matrícula</t>
  </si>
  <si>
    <t>Centros Regionales</t>
  </si>
  <si>
    <t xml:space="preserve">Maestría en Ingeniería Eléctrica </t>
  </si>
  <si>
    <t>Total de Post-Grado</t>
  </si>
  <si>
    <t>Total de Licenciatura</t>
  </si>
  <si>
    <t xml:space="preserve">     Lic. en Ingeniería</t>
  </si>
  <si>
    <t xml:space="preserve">     Lic. en Tecnología</t>
  </si>
  <si>
    <t>Total de Técnico en Ing.</t>
  </si>
  <si>
    <t xml:space="preserve">Total de Técnico </t>
  </si>
  <si>
    <t>Porcentaje</t>
  </si>
  <si>
    <t>Licenciatura en Ingeniería</t>
  </si>
  <si>
    <t>Licenciatura en Tec. de Prog. y Análisis de Sistemas (2)</t>
  </si>
  <si>
    <t>Licenciatura en Comunicación Ejecutiva Bilingüe</t>
  </si>
  <si>
    <t>TOTAL</t>
  </si>
  <si>
    <t xml:space="preserve">     Administración de Aviación</t>
  </si>
  <si>
    <t xml:space="preserve">     Administración de Aviación con Opción de Vuelo</t>
  </si>
  <si>
    <t xml:space="preserve">     Gestión de la Producción Industrial</t>
  </si>
  <si>
    <t xml:space="preserve">     Mantenimiento de Planta</t>
  </si>
  <si>
    <t>Licenciatura en Tecnología (2)</t>
  </si>
  <si>
    <t xml:space="preserve">     Ingeniería Ambiental</t>
  </si>
  <si>
    <t xml:space="preserve">     Ingeniería Estructural</t>
  </si>
  <si>
    <t xml:space="preserve">     Ingeniería Geotécnica</t>
  </si>
  <si>
    <t xml:space="preserve">     Sistemas Logísticos y Operaciones con Esp. Planificación de la Demanda</t>
  </si>
  <si>
    <t xml:space="preserve">      Ciencias Física</t>
  </si>
  <si>
    <t xml:space="preserve">Licenciatura en Tecnología en Edificaciones (2) </t>
  </si>
  <si>
    <t>Maestría en</t>
  </si>
  <si>
    <t xml:space="preserve">Post-Grado en </t>
  </si>
  <si>
    <t xml:space="preserve">     Docencia Superior con Esp. en Tecnología y Didáctica Educativa</t>
  </si>
  <si>
    <t>Diplomado en Mediación con Énfasis en las Ciencias y la Tecnología</t>
  </si>
  <si>
    <t>Licenciatura en Tecnología Administrativa (2)</t>
  </si>
  <si>
    <t xml:space="preserve">     Auditoría de Sist. y  Evaluación de Control Informático</t>
  </si>
  <si>
    <t xml:space="preserve">     Sistemas de Información Geográfica</t>
  </si>
  <si>
    <t>Maestría en Ciencias de la Ing. Mecánica</t>
  </si>
  <si>
    <t>Maestría en Seguridad Informática</t>
  </si>
  <si>
    <t xml:space="preserve">Total de Maestría </t>
  </si>
  <si>
    <t xml:space="preserve">     de Control Automatización</t>
  </si>
  <si>
    <t xml:space="preserve">     en Telecomunicaciones</t>
  </si>
  <si>
    <t xml:space="preserve">     de Energía y Ambiente</t>
  </si>
  <si>
    <t xml:space="preserve">     de Mantenimiento</t>
  </si>
  <si>
    <t xml:space="preserve">     Ingeniería de Software </t>
  </si>
  <si>
    <t>Licenciatura en Ingeniería de</t>
  </si>
  <si>
    <t xml:space="preserve">     en Alimentos</t>
  </si>
  <si>
    <t>PRIMER SEMESTRE 2019</t>
  </si>
  <si>
    <t>PRIMER SEMESTRE 2019 (Continuación)</t>
  </si>
  <si>
    <t>PRIMER SEMESTRE 2019 (Conclusión)</t>
  </si>
  <si>
    <t xml:space="preserve">Técnico en Ingeniería con Esp. </t>
  </si>
  <si>
    <t xml:space="preserve">     Mantenimiento de Aeronaves con Esp. en Motores y Fuselaje</t>
  </si>
  <si>
    <t xml:space="preserve">Licenciatura en Tecnología en Electrónica (2) </t>
  </si>
  <si>
    <t>Post-Grado en Administración de Proyectos de Construcción</t>
  </si>
  <si>
    <t xml:space="preserve">     Mecánica Industrial (2)</t>
  </si>
  <si>
    <t>Doctorado en Automatización y Robótica</t>
  </si>
  <si>
    <t>Maestría en Ciencias de Tecnología de la Información y Comunicación</t>
  </si>
  <si>
    <t xml:space="preserve">     Sistemas  Computacionales</t>
  </si>
  <si>
    <t>Técnico en Ing. con Esp. en Programación y Análisis de Sistemas</t>
  </si>
  <si>
    <t>Doctorado Regional en Ciencias Física</t>
  </si>
  <si>
    <t xml:space="preserve">     Matemática</t>
  </si>
  <si>
    <t>Total de Doctorado</t>
  </si>
  <si>
    <t>Total de Diplomado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</si>
</sst>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\ "/>
    <numFmt numFmtId="165" formatCode="#,##0;[Red]#,##0"/>
    <numFmt numFmtId="166" formatCode="0.0"/>
    <numFmt numFmtId="167" formatCode="#,##0.0;[Red]#,##0.0"/>
    <numFmt numFmtId="168" formatCode="#,##0.0"/>
    <numFmt numFmtId="169" formatCode="_ [$€-2]\ * #,##0.00_ ;_ [$€-2]\ * \-#,##0.00_ ;_ [$€-2]\ * &quot;-&quot;??_ "/>
  </numFmts>
  <fonts count="10" x14ac:knownFonts="1">
    <font>
      <sz val="12"/>
      <name val="Courier New"/>
      <family val="3"/>
    </font>
    <font>
      <sz val="8"/>
      <name val="Courier New"/>
      <family val="3"/>
    </font>
    <font>
      <sz val="12"/>
      <name val="Courier New"/>
      <family val="3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2"/>
      </patternFill>
    </fill>
    <fill>
      <patternFill patternType="solid">
        <fgColor theme="0"/>
        <bgColor indexed="30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36"/>
      </patternFill>
    </fill>
    <fill>
      <patternFill patternType="solid">
        <fgColor theme="0"/>
        <bgColor indexed="50"/>
      </patternFill>
    </fill>
    <fill>
      <patternFill patternType="solid">
        <fgColor theme="0"/>
        <bgColor indexed="37"/>
      </patternFill>
    </fill>
    <fill>
      <patternFill patternType="solid">
        <fgColor theme="0"/>
        <bgColor indexed="26"/>
      </patternFill>
    </fill>
    <fill>
      <patternFill patternType="solid">
        <fgColor theme="3" tint="0.59999389629810485"/>
        <bgColor indexed="21"/>
      </patternFill>
    </fill>
  </fills>
  <borders count="1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9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indexed="9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</borders>
  <cellStyleXfs count="2">
    <xf numFmtId="164" fontId="0" fillId="0" borderId="0"/>
    <xf numFmtId="169" fontId="2" fillId="0" borderId="0" applyFont="0" applyFill="0" applyBorder="0" applyAlignment="0" applyProtection="0"/>
  </cellStyleXfs>
  <cellXfs count="140">
    <xf numFmtId="164" fontId="0" fillId="0" borderId="0" xfId="0"/>
    <xf numFmtId="164" fontId="3" fillId="0" borderId="0" xfId="0" applyFont="1"/>
    <xf numFmtId="164" fontId="4" fillId="10" borderId="0" xfId="0" applyFont="1" applyFill="1" applyBorder="1" applyAlignment="1" applyProtection="1"/>
    <xf numFmtId="164" fontId="3" fillId="3" borderId="0" xfId="0" applyFont="1" applyFill="1"/>
    <xf numFmtId="164" fontId="4" fillId="11" borderId="1" xfId="0" applyFont="1" applyFill="1" applyBorder="1" applyAlignment="1" applyProtection="1">
      <alignment horizontal="center" vertical="center"/>
    </xf>
    <xf numFmtId="164" fontId="4" fillId="11" borderId="1" xfId="0" applyFont="1" applyFill="1" applyBorder="1" applyAlignment="1" applyProtection="1">
      <alignment horizontal="center" vertical="center" wrapText="1"/>
    </xf>
    <xf numFmtId="164" fontId="4" fillId="11" borderId="1" xfId="0" applyFont="1" applyFill="1" applyBorder="1" applyAlignment="1">
      <alignment horizontal="center" vertical="center"/>
    </xf>
    <xf numFmtId="164" fontId="4" fillId="11" borderId="2" xfId="0" applyFont="1" applyFill="1" applyBorder="1" applyAlignment="1" applyProtection="1">
      <alignment horizontal="center" vertical="center" wrapText="1"/>
    </xf>
    <xf numFmtId="164" fontId="3" fillId="10" borderId="0" xfId="0" applyFont="1" applyFill="1" applyBorder="1"/>
    <xf numFmtId="164" fontId="4" fillId="10" borderId="0" xfId="0" applyFont="1" applyFill="1" applyBorder="1" applyAlignment="1" applyProtection="1">
      <alignment horizontal="center" vertical="center" wrapText="1"/>
    </xf>
    <xf numFmtId="164" fontId="3" fillId="10" borderId="0" xfId="0" applyFont="1" applyFill="1" applyBorder="1" applyAlignment="1" applyProtection="1">
      <alignment horizontal="center"/>
    </xf>
    <xf numFmtId="164" fontId="4" fillId="10" borderId="0" xfId="0" applyFont="1" applyFill="1" applyBorder="1" applyAlignment="1" applyProtection="1">
      <alignment horizontal="left" indent="1"/>
    </xf>
    <xf numFmtId="164" fontId="3" fillId="0" borderId="0" xfId="0" applyFont="1" applyBorder="1"/>
    <xf numFmtId="164" fontId="3" fillId="10" borderId="0" xfId="0" applyFont="1" applyFill="1" applyBorder="1" applyAlignment="1" applyProtection="1">
      <alignment horizontal="left" indent="1"/>
    </xf>
    <xf numFmtId="164" fontId="4" fillId="4" borderId="0" xfId="0" applyFont="1" applyFill="1" applyBorder="1" applyAlignment="1" applyProtection="1">
      <alignment horizontal="left" vertical="center" wrapText="1"/>
    </xf>
    <xf numFmtId="164" fontId="4" fillId="10" borderId="0" xfId="0" applyFont="1" applyFill="1" applyBorder="1" applyAlignment="1" applyProtection="1">
      <alignment horizontal="left"/>
    </xf>
    <xf numFmtId="164" fontId="3" fillId="10" borderId="0" xfId="0" applyFont="1" applyFill="1" applyBorder="1" applyAlignment="1" applyProtection="1"/>
    <xf numFmtId="3" fontId="3" fillId="2" borderId="0" xfId="0" applyNumberFormat="1" applyFont="1" applyFill="1" applyBorder="1"/>
    <xf numFmtId="165" fontId="4" fillId="2" borderId="10" xfId="0" applyNumberFormat="1" applyFont="1" applyFill="1" applyBorder="1" applyProtection="1"/>
    <xf numFmtId="164" fontId="4" fillId="5" borderId="0" xfId="0" applyFont="1" applyFill="1" applyBorder="1" applyAlignment="1" applyProtection="1">
      <alignment horizontal="left" vertical="center" wrapText="1"/>
    </xf>
    <xf numFmtId="164" fontId="4" fillId="0" borderId="0" xfId="0" applyFont="1"/>
    <xf numFmtId="164" fontId="4" fillId="3" borderId="0" xfId="0" applyFont="1" applyFill="1" applyBorder="1" applyAlignment="1" applyProtection="1">
      <alignment horizontal="center"/>
    </xf>
    <xf numFmtId="164" fontId="4" fillId="10" borderId="0" xfId="0" applyFont="1" applyFill="1" applyBorder="1" applyAlignment="1">
      <alignment horizontal="center" vertical="center"/>
    </xf>
    <xf numFmtId="164" fontId="4" fillId="2" borderId="6" xfId="0" applyFont="1" applyFill="1" applyBorder="1" applyAlignment="1" applyProtection="1">
      <alignment horizontal="center" vertical="center"/>
    </xf>
    <xf numFmtId="164" fontId="4" fillId="2" borderId="6" xfId="0" applyFont="1" applyFill="1" applyBorder="1" applyAlignment="1">
      <alignment horizontal="center" vertical="center" wrapText="1"/>
    </xf>
    <xf numFmtId="164" fontId="4" fillId="2" borderId="6" xfId="0" applyFont="1" applyFill="1" applyBorder="1" applyAlignment="1" applyProtection="1">
      <alignment horizontal="center" vertical="center" wrapText="1"/>
    </xf>
    <xf numFmtId="164" fontId="4" fillId="2" borderId="6" xfId="0" applyFont="1" applyFill="1" applyBorder="1" applyAlignment="1">
      <alignment horizontal="center" vertical="center"/>
    </xf>
    <xf numFmtId="164" fontId="4" fillId="6" borderId="0" xfId="0" applyFont="1" applyFill="1" applyBorder="1" applyAlignment="1" applyProtection="1">
      <alignment horizontal="left" vertical="center" wrapText="1"/>
    </xf>
    <xf numFmtId="166" fontId="4" fillId="2" borderId="10" xfId="0" applyNumberFormat="1" applyFont="1" applyFill="1" applyBorder="1" applyProtection="1"/>
    <xf numFmtId="165" fontId="4" fillId="2" borderId="0" xfId="0" applyNumberFormat="1" applyFont="1" applyFill="1" applyBorder="1" applyProtection="1"/>
    <xf numFmtId="164" fontId="4" fillId="7" borderId="0" xfId="0" applyFont="1" applyFill="1" applyBorder="1" applyAlignment="1" applyProtection="1">
      <alignment horizontal="left" vertical="center" wrapText="1"/>
    </xf>
    <xf numFmtId="164" fontId="3" fillId="10" borderId="0" xfId="0" applyFont="1" applyFill="1"/>
    <xf numFmtId="164" fontId="4" fillId="8" borderId="0" xfId="0" applyFont="1" applyFill="1" applyBorder="1" applyAlignment="1" applyProtection="1">
      <alignment horizontal="left" vertical="center" wrapText="1"/>
    </xf>
    <xf numFmtId="165" fontId="4" fillId="2" borderId="6" xfId="0" applyNumberFormat="1" applyFont="1" applyFill="1" applyBorder="1" applyProtection="1"/>
    <xf numFmtId="166" fontId="4" fillId="2" borderId="6" xfId="0" applyNumberFormat="1" applyFont="1" applyFill="1" applyBorder="1" applyProtection="1"/>
    <xf numFmtId="164" fontId="3" fillId="10" borderId="0" xfId="0" applyFont="1" applyFill="1" applyBorder="1" applyAlignment="1" applyProtection="1">
      <alignment horizontal="left"/>
    </xf>
    <xf numFmtId="164" fontId="3" fillId="10" borderId="3" xfId="0" applyFont="1" applyFill="1" applyBorder="1"/>
    <xf numFmtId="164" fontId="3" fillId="2" borderId="0" xfId="0" applyFont="1" applyFill="1" applyBorder="1" applyAlignment="1">
      <alignment horizontal="left"/>
    </xf>
    <xf numFmtId="164" fontId="3" fillId="3" borderId="0" xfId="0" applyFont="1" applyFill="1" applyBorder="1" applyAlignment="1" applyProtection="1">
      <alignment horizontal="left"/>
    </xf>
    <xf numFmtId="165" fontId="4" fillId="2" borderId="13" xfId="0" applyNumberFormat="1" applyFont="1" applyFill="1" applyBorder="1" applyProtection="1"/>
    <xf numFmtId="165" fontId="5" fillId="2" borderId="13" xfId="0" applyNumberFormat="1" applyFont="1" applyFill="1" applyBorder="1" applyProtection="1"/>
    <xf numFmtId="165" fontId="6" fillId="2" borderId="10" xfId="0" applyNumberFormat="1" applyFont="1" applyFill="1" applyBorder="1" applyProtection="1"/>
    <xf numFmtId="165" fontId="6" fillId="2" borderId="10" xfId="0" applyNumberFormat="1" applyFont="1" applyFill="1" applyBorder="1" applyAlignment="1" applyProtection="1">
      <alignment horizontal="right" vertical="center" wrapText="1"/>
    </xf>
    <xf numFmtId="166" fontId="6" fillId="2" borderId="10" xfId="0" applyNumberFormat="1" applyFont="1" applyFill="1" applyBorder="1" applyAlignment="1" applyProtection="1">
      <alignment horizontal="right" vertical="center" wrapText="1"/>
    </xf>
    <xf numFmtId="3" fontId="6" fillId="2" borderId="10" xfId="0" applyNumberFormat="1" applyFont="1" applyFill="1" applyBorder="1" applyAlignment="1" applyProtection="1">
      <alignment horizontal="right" vertical="center" wrapText="1"/>
    </xf>
    <xf numFmtId="3" fontId="6" fillId="2" borderId="11" xfId="0" applyNumberFormat="1" applyFont="1" applyFill="1" applyBorder="1" applyAlignment="1" applyProtection="1">
      <alignment horizontal="right" vertical="center" wrapText="1"/>
    </xf>
    <xf numFmtId="167" fontId="7" fillId="3" borderId="10" xfId="0" applyNumberFormat="1" applyFont="1" applyFill="1" applyBorder="1" applyProtection="1"/>
    <xf numFmtId="166" fontId="7" fillId="3" borderId="10" xfId="0" applyNumberFormat="1" applyFont="1" applyFill="1" applyBorder="1" applyProtection="1"/>
    <xf numFmtId="167" fontId="7" fillId="2" borderId="10" xfId="0" applyNumberFormat="1" applyFont="1" applyFill="1" applyBorder="1" applyProtection="1"/>
    <xf numFmtId="167" fontId="7" fillId="2" borderId="11" xfId="0" applyNumberFormat="1" applyFont="1" applyFill="1" applyBorder="1" applyProtection="1"/>
    <xf numFmtId="165" fontId="6" fillId="3" borderId="10" xfId="0" applyNumberFormat="1" applyFont="1" applyFill="1" applyBorder="1" applyProtection="1"/>
    <xf numFmtId="165" fontId="7" fillId="2" borderId="10" xfId="0" applyNumberFormat="1" applyFont="1" applyFill="1" applyBorder="1" applyProtection="1"/>
    <xf numFmtId="166" fontId="6" fillId="3" borderId="10" xfId="0" applyNumberFormat="1" applyFont="1" applyFill="1" applyBorder="1" applyProtection="1"/>
    <xf numFmtId="165" fontId="7" fillId="2" borderId="11" xfId="0" applyNumberFormat="1" applyFont="1" applyFill="1" applyBorder="1" applyProtection="1"/>
    <xf numFmtId="3" fontId="6" fillId="2" borderId="10" xfId="0" applyNumberFormat="1" applyFont="1" applyFill="1" applyBorder="1"/>
    <xf numFmtId="3" fontId="6" fillId="2" borderId="10" xfId="0" applyNumberFormat="1" applyFont="1" applyFill="1" applyBorder="1" applyProtection="1"/>
    <xf numFmtId="3" fontId="6" fillId="2" borderId="11" xfId="0" applyNumberFormat="1" applyFont="1" applyFill="1" applyBorder="1"/>
    <xf numFmtId="1" fontId="6" fillId="3" borderId="10" xfId="0" applyNumberFormat="1" applyFont="1" applyFill="1" applyBorder="1" applyProtection="1"/>
    <xf numFmtId="165" fontId="7" fillId="3" borderId="10" xfId="0" applyNumberFormat="1" applyFont="1" applyFill="1" applyBorder="1" applyProtection="1"/>
    <xf numFmtId="3" fontId="7" fillId="2" borderId="10" xfId="0" applyNumberFormat="1" applyFont="1" applyFill="1" applyBorder="1" applyProtection="1"/>
    <xf numFmtId="3" fontId="6" fillId="2" borderId="11" xfId="0" applyNumberFormat="1" applyFont="1" applyFill="1" applyBorder="1" applyProtection="1"/>
    <xf numFmtId="165" fontId="6" fillId="4" borderId="10" xfId="0" applyNumberFormat="1" applyFont="1" applyFill="1" applyBorder="1" applyAlignment="1" applyProtection="1">
      <alignment horizontal="right" vertical="center" wrapText="1"/>
    </xf>
    <xf numFmtId="166" fontId="6" fillId="4" borderId="10" xfId="0" applyNumberFormat="1" applyFont="1" applyFill="1" applyBorder="1" applyAlignment="1" applyProtection="1">
      <alignment horizontal="right" vertical="center" wrapText="1"/>
    </xf>
    <xf numFmtId="3" fontId="6" fillId="4" borderId="10" xfId="0" applyNumberFormat="1" applyFont="1" applyFill="1" applyBorder="1" applyAlignment="1" applyProtection="1">
      <alignment horizontal="right" vertical="center" wrapText="1"/>
    </xf>
    <xf numFmtId="3" fontId="6" fillId="4" borderId="11" xfId="0" applyNumberFormat="1" applyFont="1" applyFill="1" applyBorder="1" applyAlignment="1" applyProtection="1">
      <alignment horizontal="right" vertical="center" wrapText="1"/>
    </xf>
    <xf numFmtId="3" fontId="7" fillId="2" borderId="10" xfId="0" applyNumberFormat="1" applyFont="1" applyFill="1" applyBorder="1"/>
    <xf numFmtId="3" fontId="7" fillId="2" borderId="0" xfId="0" applyNumberFormat="1" applyFont="1" applyFill="1" applyBorder="1"/>
    <xf numFmtId="3" fontId="6" fillId="2" borderId="0" xfId="0" applyNumberFormat="1" applyFont="1" applyFill="1" applyBorder="1"/>
    <xf numFmtId="3" fontId="7" fillId="2" borderId="10" xfId="0" applyNumberFormat="1" applyFont="1" applyFill="1" applyBorder="1" applyAlignment="1">
      <alignment horizontal="right"/>
    </xf>
    <xf numFmtId="3" fontId="6" fillId="2" borderId="10" xfId="0" applyNumberFormat="1" applyFont="1" applyFill="1" applyBorder="1" applyAlignment="1">
      <alignment horizontal="right"/>
    </xf>
    <xf numFmtId="165" fontId="7" fillId="3" borderId="10" xfId="0" applyNumberFormat="1" applyFont="1" applyFill="1" applyBorder="1" applyAlignment="1" applyProtection="1"/>
    <xf numFmtId="3" fontId="7" fillId="2" borderId="10" xfId="0" applyNumberFormat="1" applyFont="1" applyFill="1" applyBorder="1" applyAlignment="1" applyProtection="1"/>
    <xf numFmtId="165" fontId="6" fillId="5" borderId="10" xfId="0" applyNumberFormat="1" applyFont="1" applyFill="1" applyBorder="1" applyAlignment="1" applyProtection="1">
      <alignment horizontal="right" vertical="center" wrapText="1"/>
    </xf>
    <xf numFmtId="166" fontId="6" fillId="5" borderId="10" xfId="0" applyNumberFormat="1" applyFont="1" applyFill="1" applyBorder="1" applyAlignment="1" applyProtection="1">
      <alignment horizontal="right" vertical="center" wrapText="1"/>
    </xf>
    <xf numFmtId="3" fontId="6" fillId="5" borderId="10" xfId="0" applyNumberFormat="1" applyFont="1" applyFill="1" applyBorder="1" applyAlignment="1" applyProtection="1">
      <alignment horizontal="right" vertical="center" wrapText="1"/>
    </xf>
    <xf numFmtId="3" fontId="6" fillId="5" borderId="11" xfId="0" applyNumberFormat="1" applyFont="1" applyFill="1" applyBorder="1" applyAlignment="1" applyProtection="1">
      <alignment horizontal="right" vertical="center" wrapText="1"/>
    </xf>
    <xf numFmtId="3" fontId="8" fillId="2" borderId="10" xfId="0" applyNumberFormat="1" applyFont="1" applyFill="1" applyBorder="1" applyProtection="1"/>
    <xf numFmtId="3" fontId="6" fillId="3" borderId="10" xfId="0" applyNumberFormat="1" applyFont="1" applyFill="1" applyBorder="1" applyProtection="1"/>
    <xf numFmtId="3" fontId="6" fillId="2" borderId="10" xfId="0" applyNumberFormat="1" applyFont="1" applyFill="1" applyBorder="1" applyAlignment="1" applyProtection="1"/>
    <xf numFmtId="165" fontId="6" fillId="6" borderId="10" xfId="0" applyNumberFormat="1" applyFont="1" applyFill="1" applyBorder="1" applyAlignment="1" applyProtection="1">
      <alignment horizontal="right" vertical="center" wrapText="1"/>
    </xf>
    <xf numFmtId="166" fontId="6" fillId="6" borderId="10" xfId="0" applyNumberFormat="1" applyFont="1" applyFill="1" applyBorder="1" applyAlignment="1" applyProtection="1">
      <alignment horizontal="right" vertical="center" wrapText="1"/>
    </xf>
    <xf numFmtId="165" fontId="6" fillId="6" borderId="11" xfId="0" applyNumberFormat="1" applyFont="1" applyFill="1" applyBorder="1" applyAlignment="1" applyProtection="1">
      <alignment horizontal="right" vertical="center" wrapText="1"/>
    </xf>
    <xf numFmtId="166" fontId="6" fillId="2" borderId="10" xfId="0" applyNumberFormat="1" applyFont="1" applyFill="1" applyBorder="1" applyProtection="1"/>
    <xf numFmtId="165" fontId="6" fillId="2" borderId="11" xfId="0" applyNumberFormat="1" applyFont="1" applyFill="1" applyBorder="1" applyProtection="1"/>
    <xf numFmtId="166" fontId="7" fillId="2" borderId="10" xfId="0" applyNumberFormat="1" applyFont="1" applyFill="1" applyBorder="1" applyProtection="1"/>
    <xf numFmtId="165" fontId="7" fillId="2" borderId="10" xfId="0" applyNumberFormat="1" applyFont="1" applyFill="1" applyBorder="1"/>
    <xf numFmtId="165" fontId="7" fillId="2" borderId="11" xfId="0" applyNumberFormat="1" applyFont="1" applyFill="1" applyBorder="1"/>
    <xf numFmtId="165" fontId="6" fillId="2" borderId="10" xfId="0" applyNumberFormat="1" applyFont="1" applyFill="1" applyBorder="1"/>
    <xf numFmtId="165" fontId="6" fillId="2" borderId="11" xfId="0" applyNumberFormat="1" applyFont="1" applyFill="1" applyBorder="1"/>
    <xf numFmtId="165" fontId="6" fillId="2" borderId="0" xfId="0" applyNumberFormat="1" applyFont="1" applyFill="1" applyBorder="1" applyProtection="1"/>
    <xf numFmtId="165" fontId="7" fillId="2" borderId="10" xfId="0" applyNumberFormat="1" applyFont="1" applyFill="1" applyBorder="1" applyAlignment="1" applyProtection="1"/>
    <xf numFmtId="165" fontId="6" fillId="7" borderId="10" xfId="0" applyNumberFormat="1" applyFont="1" applyFill="1" applyBorder="1" applyAlignment="1" applyProtection="1">
      <alignment horizontal="right" vertical="center" wrapText="1"/>
    </xf>
    <xf numFmtId="166" fontId="6" fillId="7" borderId="10" xfId="0" applyNumberFormat="1" applyFont="1" applyFill="1" applyBorder="1" applyAlignment="1" applyProtection="1">
      <alignment horizontal="right" vertical="center" wrapText="1"/>
    </xf>
    <xf numFmtId="168" fontId="7" fillId="2" borderId="10" xfId="0" applyNumberFormat="1" applyFont="1" applyFill="1" applyBorder="1"/>
    <xf numFmtId="168" fontId="6" fillId="2" borderId="10" xfId="0" applyNumberFormat="1" applyFont="1" applyFill="1" applyBorder="1"/>
    <xf numFmtId="164" fontId="7" fillId="2" borderId="10" xfId="0" applyFont="1" applyFill="1" applyBorder="1"/>
    <xf numFmtId="164" fontId="7" fillId="2" borderId="0" xfId="0" applyFont="1" applyFill="1" applyBorder="1"/>
    <xf numFmtId="165" fontId="6" fillId="8" borderId="10" xfId="0" applyNumberFormat="1" applyFont="1" applyFill="1" applyBorder="1" applyAlignment="1" applyProtection="1">
      <alignment horizontal="right" vertical="center" wrapText="1"/>
    </xf>
    <xf numFmtId="166" fontId="6" fillId="8" borderId="10" xfId="0" applyNumberFormat="1" applyFont="1" applyFill="1" applyBorder="1" applyAlignment="1" applyProtection="1">
      <alignment horizontal="right" vertical="center" wrapText="1"/>
    </xf>
    <xf numFmtId="165" fontId="6" fillId="8" borderId="0" xfId="0" applyNumberFormat="1" applyFont="1" applyFill="1" applyBorder="1" applyAlignment="1" applyProtection="1">
      <alignment horizontal="right" vertical="center" wrapText="1"/>
    </xf>
    <xf numFmtId="165" fontId="6" fillId="2" borderId="0" xfId="0" applyNumberFormat="1" applyFont="1" applyFill="1" applyBorder="1"/>
    <xf numFmtId="165" fontId="7" fillId="2" borderId="0" xfId="0" applyNumberFormat="1" applyFont="1" applyFill="1" applyBorder="1" applyAlignment="1" applyProtection="1"/>
    <xf numFmtId="165" fontId="6" fillId="2" borderId="0" xfId="0" applyNumberFormat="1" applyFont="1" applyFill="1" applyBorder="1" applyAlignment="1" applyProtection="1"/>
    <xf numFmtId="165" fontId="7" fillId="2" borderId="0" xfId="0" applyNumberFormat="1" applyFont="1" applyFill="1" applyBorder="1" applyProtection="1"/>
    <xf numFmtId="165" fontId="6" fillId="9" borderId="10" xfId="0" applyNumberFormat="1" applyFont="1" applyFill="1" applyBorder="1" applyAlignment="1" applyProtection="1">
      <alignment horizontal="right" vertical="center" wrapText="1"/>
    </xf>
    <xf numFmtId="165" fontId="7" fillId="9" borderId="10" xfId="0" applyNumberFormat="1" applyFont="1" applyFill="1" applyBorder="1" applyAlignment="1" applyProtection="1">
      <alignment horizontal="right" vertical="center" wrapText="1"/>
    </xf>
    <xf numFmtId="3" fontId="7" fillId="2" borderId="10" xfId="0" applyNumberFormat="1" applyFont="1" applyFill="1" applyBorder="1" applyAlignment="1" applyProtection="1">
      <alignment horizontal="right" vertical="center" wrapText="1"/>
    </xf>
    <xf numFmtId="3" fontId="9" fillId="2" borderId="10" xfId="0" applyNumberFormat="1" applyFont="1" applyFill="1" applyBorder="1"/>
    <xf numFmtId="3" fontId="8" fillId="2" borderId="10" xfId="0" applyNumberFormat="1" applyFont="1" applyFill="1" applyBorder="1"/>
    <xf numFmtId="168" fontId="7" fillId="2" borderId="10" xfId="0" applyNumberFormat="1" applyFont="1" applyFill="1" applyBorder="1" applyProtection="1"/>
    <xf numFmtId="168" fontId="6" fillId="2" borderId="10" xfId="0" applyNumberFormat="1" applyFont="1" applyFill="1" applyBorder="1" applyProtection="1"/>
    <xf numFmtId="165" fontId="7" fillId="2" borderId="4" xfId="0" applyNumberFormat="1" applyFont="1" applyFill="1" applyBorder="1" applyAlignment="1" applyProtection="1"/>
    <xf numFmtId="164" fontId="7" fillId="2" borderId="4" xfId="0" applyFont="1" applyFill="1" applyBorder="1" applyAlignment="1" applyProtection="1"/>
    <xf numFmtId="3" fontId="7" fillId="2" borderId="4" xfId="0" applyNumberFormat="1" applyFont="1" applyFill="1" applyBorder="1"/>
    <xf numFmtId="3" fontId="7" fillId="2" borderId="4" xfId="0" applyNumberFormat="1" applyFont="1" applyFill="1" applyBorder="1" applyAlignment="1" applyProtection="1"/>
    <xf numFmtId="3" fontId="7" fillId="2" borderId="11" xfId="0" applyNumberFormat="1" applyFont="1" applyFill="1" applyBorder="1" applyProtection="1"/>
    <xf numFmtId="3" fontId="7" fillId="2" borderId="11" xfId="0" applyNumberFormat="1" applyFont="1" applyFill="1" applyBorder="1"/>
    <xf numFmtId="164" fontId="4" fillId="2" borderId="5" xfId="0" applyFont="1" applyFill="1" applyBorder="1" applyAlignment="1" applyProtection="1">
      <alignment horizontal="center" vertical="center"/>
    </xf>
    <xf numFmtId="165" fontId="7" fillId="2" borderId="0" xfId="0" applyNumberFormat="1" applyFont="1" applyFill="1" applyBorder="1"/>
    <xf numFmtId="165" fontId="6" fillId="7" borderId="0" xfId="0" applyNumberFormat="1" applyFont="1" applyFill="1" applyBorder="1" applyAlignment="1" applyProtection="1">
      <alignment horizontal="right" vertical="center" wrapText="1"/>
    </xf>
    <xf numFmtId="165" fontId="4" fillId="2" borderId="7" xfId="0" applyNumberFormat="1" applyFont="1" applyFill="1" applyBorder="1" applyProtection="1"/>
    <xf numFmtId="165" fontId="8" fillId="8" borderId="11" xfId="0" applyNumberFormat="1" applyFont="1" applyFill="1" applyBorder="1" applyAlignment="1" applyProtection="1">
      <alignment horizontal="right" vertical="center" wrapText="1"/>
    </xf>
    <xf numFmtId="3" fontId="7" fillId="2" borderId="11" xfId="0" applyNumberFormat="1" applyFont="1" applyFill="1" applyBorder="1" applyAlignment="1" applyProtection="1">
      <alignment horizontal="right" vertical="center" wrapText="1"/>
    </xf>
    <xf numFmtId="3" fontId="9" fillId="2" borderId="11" xfId="0" applyNumberFormat="1" applyFont="1" applyFill="1" applyBorder="1"/>
    <xf numFmtId="3" fontId="7" fillId="2" borderId="14" xfId="0" applyNumberFormat="1" applyFont="1" applyFill="1" applyBorder="1"/>
    <xf numFmtId="164" fontId="4" fillId="11" borderId="1" xfId="0" applyFont="1" applyFill="1" applyBorder="1" applyAlignment="1" applyProtection="1">
      <alignment horizontal="center" vertical="center"/>
    </xf>
    <xf numFmtId="164" fontId="4" fillId="11" borderId="1" xfId="0" applyFont="1" applyFill="1" applyBorder="1" applyAlignment="1">
      <alignment horizontal="center" vertical="center"/>
    </xf>
    <xf numFmtId="164" fontId="4" fillId="3" borderId="0" xfId="0" applyFont="1" applyFill="1" applyBorder="1" applyAlignment="1" applyProtection="1">
      <alignment horizontal="center"/>
    </xf>
    <xf numFmtId="164" fontId="4" fillId="11" borderId="1" xfId="0" applyFont="1" applyFill="1" applyBorder="1" applyAlignment="1" applyProtection="1">
      <alignment horizontal="center" vertical="center"/>
    </xf>
    <xf numFmtId="164" fontId="4" fillId="0" borderId="0" xfId="0" applyFont="1" applyBorder="1" applyAlignment="1" applyProtection="1">
      <alignment horizontal="center"/>
    </xf>
    <xf numFmtId="164" fontId="4" fillId="3" borderId="0" xfId="0" applyFont="1" applyFill="1" applyBorder="1" applyAlignment="1" applyProtection="1">
      <alignment horizontal="center"/>
    </xf>
    <xf numFmtId="164" fontId="4" fillId="11" borderId="1" xfId="0" applyFont="1" applyFill="1" applyBorder="1" applyAlignment="1">
      <alignment horizontal="center" vertical="center"/>
    </xf>
    <xf numFmtId="164" fontId="4" fillId="11" borderId="2" xfId="0" applyFont="1" applyFill="1" applyBorder="1" applyAlignment="1">
      <alignment horizontal="center" vertical="center"/>
    </xf>
    <xf numFmtId="164" fontId="4" fillId="11" borderId="1" xfId="0" applyFont="1" applyFill="1" applyBorder="1" applyAlignment="1">
      <alignment horizontal="center" vertical="center" wrapText="1"/>
    </xf>
    <xf numFmtId="164" fontId="4" fillId="11" borderId="8" xfId="0" applyFont="1" applyFill="1" applyBorder="1" applyAlignment="1">
      <alignment horizontal="center" vertical="center"/>
    </xf>
    <xf numFmtId="164" fontId="4" fillId="11" borderId="9" xfId="0" applyFont="1" applyFill="1" applyBorder="1" applyAlignment="1">
      <alignment horizontal="center" vertical="center"/>
    </xf>
    <xf numFmtId="164" fontId="4" fillId="11" borderId="3" xfId="0" applyFont="1" applyFill="1" applyBorder="1" applyAlignment="1">
      <alignment horizontal="center" vertical="center"/>
    </xf>
    <xf numFmtId="164" fontId="4" fillId="11" borderId="7" xfId="0" applyFont="1" applyFill="1" applyBorder="1" applyAlignment="1">
      <alignment horizontal="center" vertical="center"/>
    </xf>
    <xf numFmtId="164" fontId="4" fillId="11" borderId="5" xfId="0" applyFont="1" applyFill="1" applyBorder="1" applyAlignment="1">
      <alignment horizontal="center" vertical="center"/>
    </xf>
    <xf numFmtId="164" fontId="4" fillId="11" borderId="12" xfId="0" applyFont="1" applyFill="1" applyBorder="1" applyAlignment="1">
      <alignment horizontal="center" vertic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80047"/>
      <rgbColor rgb="00008080"/>
      <rgbColor rgb="00C0C0C0"/>
      <rgbColor rgb="00808080"/>
      <rgbColor rgb="008080FF"/>
      <rgbColor rgb="006B2394"/>
      <rgbColor rgb="00FFFFC0"/>
      <rgbColor rgb="00A0E0E0"/>
      <rgbColor rgb="00600080"/>
      <rgbColor rgb="00FF8080"/>
      <rgbColor rgb="000080C0"/>
      <rgbColor rgb="00C0C0FF"/>
      <rgbColor rgb="00280099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69FFFF"/>
      <rgbColor rgb="00E0FFE0"/>
      <rgbColor rgb="00FFFF99"/>
      <rgbColor rgb="00A6CAF0"/>
      <rgbColor rgb="00DD9CB3"/>
      <rgbColor rgb="00B38FEE"/>
      <rgbColor rgb="00E3E3E3"/>
      <rgbColor rgb="002A6FF9"/>
      <rgbColor rgb="0033CC66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000080"/>
      <color rgb="FF932739"/>
      <color rgb="FF3760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3"/>
  <sheetViews>
    <sheetView showGridLines="0" showZeros="0" tabSelected="1" view="pageBreakPreview" zoomScaleNormal="100" zoomScaleSheetLayoutView="100" workbookViewId="0">
      <selection activeCell="E12" sqref="E12"/>
    </sheetView>
  </sheetViews>
  <sheetFormatPr baseColWidth="10" defaultColWidth="9.796875" defaultRowHeight="15" x14ac:dyDescent="0.2"/>
  <cols>
    <col min="1" max="1" width="58.09765625" style="1" customWidth="1"/>
    <col min="2" max="2" width="6.59765625" style="1" customWidth="1"/>
    <col min="3" max="3" width="5.796875" style="1" customWidth="1"/>
    <col min="4" max="4" width="8.296875" style="1" customWidth="1"/>
    <col min="5" max="5" width="6.3984375" style="1" customWidth="1"/>
    <col min="6" max="6" width="7.5" style="1" customWidth="1"/>
    <col min="7" max="7" width="7.19921875" style="1" customWidth="1"/>
    <col min="8" max="8" width="6.3984375" style="1" customWidth="1"/>
    <col min="9" max="9" width="7.09765625" style="1" customWidth="1"/>
    <col min="10" max="10" width="9.5" style="1" customWidth="1"/>
    <col min="11" max="11" width="8.69921875" style="1" customWidth="1"/>
    <col min="12" max="12" width="10.296875" style="1" customWidth="1"/>
    <col min="13" max="16384" width="9.796875" style="1"/>
  </cols>
  <sheetData>
    <row r="1" spans="1:12" ht="15.75" x14ac:dyDescent="0.25">
      <c r="A1" s="129" t="s">
        <v>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15.75" x14ac:dyDescent="0.25">
      <c r="A2" s="130" t="s">
        <v>127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15.75" x14ac:dyDescent="0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spans="1:12" ht="21.95" customHeight="1" x14ac:dyDescent="0.2">
      <c r="A4" s="134" t="s">
        <v>18</v>
      </c>
      <c r="B4" s="137" t="s">
        <v>85</v>
      </c>
      <c r="C4" s="138"/>
      <c r="D4" s="138"/>
      <c r="E4" s="138"/>
      <c r="F4" s="138"/>
      <c r="G4" s="138"/>
      <c r="H4" s="138"/>
      <c r="I4" s="138"/>
      <c r="J4" s="138"/>
      <c r="K4" s="138"/>
      <c r="L4" s="139"/>
    </row>
    <row r="5" spans="1:12" ht="21.95" customHeight="1" x14ac:dyDescent="0.2">
      <c r="A5" s="135"/>
      <c r="B5" s="128" t="s">
        <v>8</v>
      </c>
      <c r="C5" s="128"/>
      <c r="D5" s="133" t="s">
        <v>9</v>
      </c>
      <c r="E5" s="131" t="s">
        <v>86</v>
      </c>
      <c r="F5" s="131"/>
      <c r="G5" s="131"/>
      <c r="H5" s="131"/>
      <c r="I5" s="131"/>
      <c r="J5" s="131"/>
      <c r="K5" s="131"/>
      <c r="L5" s="132"/>
    </row>
    <row r="6" spans="1:12" ht="51" customHeight="1" x14ac:dyDescent="0.2">
      <c r="A6" s="136"/>
      <c r="B6" s="125" t="s">
        <v>0</v>
      </c>
      <c r="C6" s="125" t="s">
        <v>1</v>
      </c>
      <c r="D6" s="133"/>
      <c r="E6" s="5" t="s">
        <v>10</v>
      </c>
      <c r="F6" s="125" t="s">
        <v>11</v>
      </c>
      <c r="G6" s="5" t="s">
        <v>12</v>
      </c>
      <c r="H6" s="126" t="s">
        <v>13</v>
      </c>
      <c r="I6" s="125" t="s">
        <v>14</v>
      </c>
      <c r="J6" s="5" t="s">
        <v>15</v>
      </c>
      <c r="K6" s="5" t="s">
        <v>16</v>
      </c>
      <c r="L6" s="7" t="s">
        <v>17</v>
      </c>
    </row>
    <row r="7" spans="1:12" ht="17.649999999999999" customHeight="1" x14ac:dyDescent="0.2">
      <c r="A7" s="22"/>
      <c r="B7" s="23"/>
      <c r="C7" s="23"/>
      <c r="D7" s="24"/>
      <c r="E7" s="25"/>
      <c r="F7" s="23"/>
      <c r="G7" s="25"/>
      <c r="H7" s="26"/>
      <c r="I7" s="23"/>
      <c r="J7" s="23"/>
      <c r="K7" s="25"/>
      <c r="L7" s="117"/>
    </row>
    <row r="8" spans="1:12" ht="21" customHeight="1" x14ac:dyDescent="0.2">
      <c r="A8" s="9" t="s">
        <v>98</v>
      </c>
      <c r="B8" s="42">
        <f>D8+E8</f>
        <v>25143</v>
      </c>
      <c r="C8" s="43">
        <f>+B8/B8*100</f>
        <v>100</v>
      </c>
      <c r="D8" s="44">
        <f>D22+D45+D73+D96+D124+D150</f>
        <v>15657</v>
      </c>
      <c r="E8" s="44">
        <f>SUM(F8:L8)</f>
        <v>9486</v>
      </c>
      <c r="F8" s="44">
        <f>F22+F45+F73+F96+F124+F150</f>
        <v>1379</v>
      </c>
      <c r="G8" s="44">
        <f>G22+G45+G73+G96+G124+G150</f>
        <v>212</v>
      </c>
      <c r="H8" s="44">
        <f>H22+H45+H73+H96+H124+H150</f>
        <v>1002</v>
      </c>
      <c r="I8" s="44">
        <f>I22+I45+I73+I96+I124+I150</f>
        <v>769</v>
      </c>
      <c r="J8" s="44">
        <f>J22+J45+J73+J96+J124+J150</f>
        <v>2733</v>
      </c>
      <c r="K8" s="44">
        <f>K22+K45+K73+K96+K124+K150</f>
        <v>1800</v>
      </c>
      <c r="L8" s="45">
        <f>L22+L45+L73+L96+L124+L150</f>
        <v>1591</v>
      </c>
    </row>
    <row r="9" spans="1:12" ht="21" customHeight="1" x14ac:dyDescent="0.2">
      <c r="A9" s="10" t="s">
        <v>94</v>
      </c>
      <c r="B9" s="46">
        <v>100</v>
      </c>
      <c r="C9" s="47"/>
      <c r="D9" s="48">
        <f>D8/B8*100</f>
        <v>62.271805273833671</v>
      </c>
      <c r="E9" s="48">
        <f>E8/$B$8*100</f>
        <v>37.728194726166329</v>
      </c>
      <c r="F9" s="48">
        <f>F8/$B$8*100</f>
        <v>5.4846279282504078</v>
      </c>
      <c r="G9" s="48">
        <f>G8/B8*100</f>
        <v>0.8431770274032534</v>
      </c>
      <c r="H9" s="48">
        <f>H8/B8*100</f>
        <v>3.9852046295191506</v>
      </c>
      <c r="I9" s="48">
        <f>I8/B8*100</f>
        <v>3.058505349401424</v>
      </c>
      <c r="J9" s="48">
        <f>J8/B8*100</f>
        <v>10.869824603269301</v>
      </c>
      <c r="K9" s="48">
        <f>K8/B8*100</f>
        <v>7.1590502326691325</v>
      </c>
      <c r="L9" s="49">
        <f>L8/B8*100</f>
        <v>6.3278049556536615</v>
      </c>
    </row>
    <row r="10" spans="1:12" ht="21" customHeight="1" x14ac:dyDescent="0.25">
      <c r="A10" s="10"/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53"/>
    </row>
    <row r="11" spans="1:12" ht="21" customHeight="1" x14ac:dyDescent="0.25">
      <c r="A11" s="11" t="s">
        <v>141</v>
      </c>
      <c r="B11" s="50">
        <f>D11+E11</f>
        <v>3</v>
      </c>
      <c r="C11" s="52">
        <f>+B11/B8*100</f>
        <v>1.1931750387781888E-2</v>
      </c>
      <c r="D11" s="41">
        <f>SUM(D97+D151)</f>
        <v>3</v>
      </c>
      <c r="E11" s="51"/>
      <c r="F11" s="51"/>
      <c r="G11" s="51"/>
      <c r="H11" s="51"/>
      <c r="I11" s="51"/>
      <c r="J11" s="51"/>
      <c r="K11" s="51"/>
      <c r="L11" s="53"/>
    </row>
    <row r="12" spans="1:12" ht="21" customHeight="1" x14ac:dyDescent="0.25">
      <c r="A12" s="11" t="s">
        <v>119</v>
      </c>
      <c r="B12" s="50">
        <f t="shared" ref="B12:B20" si="0">D12+E12</f>
        <v>965</v>
      </c>
      <c r="C12" s="52">
        <f>+B12/B8*100</f>
        <v>3.838046374736507</v>
      </c>
      <c r="D12" s="54">
        <f>SUM(D24+D25+D26+D27+D28+D29+D75+D76+D77+D78+D99+D101+D126+D127+D128+D100+D129+D79+D46+D152+D102+D130+D131)</f>
        <v>728</v>
      </c>
      <c r="E12" s="55">
        <f>SUM(F12:L12)</f>
        <v>237</v>
      </c>
      <c r="F12" s="54">
        <f>SUM(F24+F25+F26+F27+F28+F29+F75+F76+F77+F78+F99+F101+F126+F127+F128+F100+F129+F79+F46+F152+F102+F130+F131)</f>
        <v>23</v>
      </c>
      <c r="G12" s="54">
        <f t="shared" ref="G12:L12" si="1">SUM(G24+G25+G26+G27+G28+G29+G75+G76+G77+G78+G99+G101+G126+G127+G128+G100+G129+G79+G46+G152+G102+G130+G131)</f>
        <v>19</v>
      </c>
      <c r="H12" s="54">
        <f t="shared" si="1"/>
        <v>0</v>
      </c>
      <c r="I12" s="54">
        <f t="shared" si="1"/>
        <v>26</v>
      </c>
      <c r="J12" s="54">
        <f t="shared" si="1"/>
        <v>45</v>
      </c>
      <c r="K12" s="54">
        <f t="shared" si="1"/>
        <v>63</v>
      </c>
      <c r="L12" s="56">
        <f t="shared" si="1"/>
        <v>61</v>
      </c>
    </row>
    <row r="13" spans="1:12" ht="21" customHeight="1" x14ac:dyDescent="0.25">
      <c r="A13" s="11" t="s">
        <v>88</v>
      </c>
      <c r="B13" s="50">
        <f t="shared" si="0"/>
        <v>118</v>
      </c>
      <c r="C13" s="52">
        <f>+B13/B8*100</f>
        <v>0.46931551525275428</v>
      </c>
      <c r="D13" s="57">
        <v>51</v>
      </c>
      <c r="E13" s="55">
        <f t="shared" ref="E13:E22" si="2">SUM(F13:L13)</f>
        <v>67</v>
      </c>
      <c r="F13" s="57">
        <f t="shared" ref="F13:K13" si="3">SUM(F81+F82+F157)</f>
        <v>18</v>
      </c>
      <c r="G13" s="57">
        <f t="shared" si="3"/>
        <v>12</v>
      </c>
      <c r="H13" s="57">
        <f t="shared" si="3"/>
        <v>0</v>
      </c>
      <c r="I13" s="57">
        <f t="shared" si="3"/>
        <v>0</v>
      </c>
      <c r="J13" s="57">
        <f t="shared" si="3"/>
        <v>18</v>
      </c>
      <c r="K13" s="57">
        <f t="shared" si="3"/>
        <v>17</v>
      </c>
      <c r="L13" s="56">
        <f>+L81+L82+L128+L30</f>
        <v>2</v>
      </c>
    </row>
    <row r="14" spans="1:12" ht="21" customHeight="1" x14ac:dyDescent="0.25">
      <c r="A14" s="11" t="s">
        <v>142</v>
      </c>
      <c r="B14" s="50">
        <f t="shared" ref="B14" si="4">D14+E14</f>
        <v>14</v>
      </c>
      <c r="C14" s="52">
        <f>+B14/B8*100</f>
        <v>5.5681501809648808E-2</v>
      </c>
      <c r="D14" s="57">
        <f>SUM(D157)</f>
        <v>14</v>
      </c>
      <c r="E14" s="55"/>
      <c r="F14" s="57"/>
      <c r="G14" s="57"/>
      <c r="H14" s="57"/>
      <c r="I14" s="57"/>
      <c r="J14" s="57"/>
      <c r="K14" s="57"/>
      <c r="L14" s="56"/>
    </row>
    <row r="15" spans="1:12" ht="21" customHeight="1" x14ac:dyDescent="0.25">
      <c r="A15" s="11" t="s">
        <v>89</v>
      </c>
      <c r="B15" s="50">
        <f t="shared" si="0"/>
        <v>23673</v>
      </c>
      <c r="C15" s="52">
        <f>+B15/B8*100</f>
        <v>94.153442309986872</v>
      </c>
      <c r="D15" s="54">
        <f>SUM(D16:D18)</f>
        <v>14504</v>
      </c>
      <c r="E15" s="55">
        <f t="shared" si="2"/>
        <v>9169</v>
      </c>
      <c r="F15" s="54">
        <f>SUM(F16:F18)</f>
        <v>1338</v>
      </c>
      <c r="G15" s="54">
        <f t="shared" ref="G15:K15" si="5">SUM(G16:G18)</f>
        <v>181</v>
      </c>
      <c r="H15" s="54">
        <f t="shared" si="5"/>
        <v>1000</v>
      </c>
      <c r="I15" s="54">
        <f t="shared" si="5"/>
        <v>737</v>
      </c>
      <c r="J15" s="54">
        <f>SUM(J16:J18)</f>
        <v>2670</v>
      </c>
      <c r="K15" s="54">
        <f t="shared" si="5"/>
        <v>1718</v>
      </c>
      <c r="L15" s="56">
        <f>SUM(L16:L18)</f>
        <v>1525</v>
      </c>
    </row>
    <row r="16" spans="1:12" ht="21" customHeight="1" x14ac:dyDescent="0.2">
      <c r="A16" s="13" t="s">
        <v>90</v>
      </c>
      <c r="B16" s="58">
        <f t="shared" si="0"/>
        <v>10740</v>
      </c>
      <c r="C16" s="47">
        <f>+B16/B8*100</f>
        <v>42.715666388259159</v>
      </c>
      <c r="D16" s="59">
        <f>SUM(D31+D47+D83+D103+D132+D158)</f>
        <v>7366</v>
      </c>
      <c r="E16" s="59">
        <f>SUM(F16:L16)</f>
        <v>3374</v>
      </c>
      <c r="F16" s="59">
        <f>SUM(F31+F47+F83+F103+F132+F158)</f>
        <v>652</v>
      </c>
      <c r="G16" s="59">
        <f>SUM(G31+G47+G83+G103+G132+G158)</f>
        <v>0</v>
      </c>
      <c r="H16" s="59">
        <f>SUM(H31+H47+H83+H103+H132+H158)</f>
        <v>222</v>
      </c>
      <c r="I16" s="59">
        <f>SUM(I31+I47+I83+I103+I132+I158)</f>
        <v>90</v>
      </c>
      <c r="J16" s="59">
        <f>SUM(J31+J47+J83+J103+J132+J158)</f>
        <v>1232</v>
      </c>
      <c r="K16" s="59">
        <f>SUM(K31+K47+K83+K103+K132+K158)</f>
        <v>450</v>
      </c>
      <c r="L16" s="115">
        <f>SUM(L31+L47+L83+L103+L132+L158)</f>
        <v>728</v>
      </c>
    </row>
    <row r="17" spans="1:12" ht="21" customHeight="1" x14ac:dyDescent="0.2">
      <c r="A17" s="13" t="s">
        <v>28</v>
      </c>
      <c r="B17" s="58">
        <f t="shared" si="0"/>
        <v>12920</v>
      </c>
      <c r="C17" s="47">
        <f>+B17/B8*100</f>
        <v>51.386071670047329</v>
      </c>
      <c r="D17" s="59">
        <f>SUM(D37+D55+D87+D109+D137+D161)</f>
        <v>7132</v>
      </c>
      <c r="E17" s="59">
        <f t="shared" si="2"/>
        <v>5788</v>
      </c>
      <c r="F17" s="59">
        <f>SUM(F37+F55+F87+F109+F137+F161)</f>
        <v>684</v>
      </c>
      <c r="G17" s="59">
        <f>SUM(G37+G55+G87+G109+G137+G161)</f>
        <v>181</v>
      </c>
      <c r="H17" s="59">
        <f>SUM(H37+H55+H87+H109+H137+H161)</f>
        <v>777</v>
      </c>
      <c r="I17" s="59">
        <f>SUM(I37+I55+I87+I109+I137+I161)</f>
        <v>645</v>
      </c>
      <c r="J17" s="59">
        <f>SUM(J37+J55+J87+J109+J137+J161)</f>
        <v>1436</v>
      </c>
      <c r="K17" s="59">
        <f>SUM(K37+K55+K87+K109+K137+K161)</f>
        <v>1268</v>
      </c>
      <c r="L17" s="115">
        <f>SUM(L37+L55+L87+L109+L137+L161)</f>
        <v>797</v>
      </c>
    </row>
    <row r="18" spans="1:12" ht="21" customHeight="1" x14ac:dyDescent="0.2">
      <c r="A18" s="13" t="s">
        <v>91</v>
      </c>
      <c r="B18" s="58">
        <f t="shared" si="0"/>
        <v>13</v>
      </c>
      <c r="C18" s="47">
        <f>+B18/B8*100</f>
        <v>5.1704251680388183E-2</v>
      </c>
      <c r="D18" s="59">
        <f>SUM(+D116+D141+D94)</f>
        <v>6</v>
      </c>
      <c r="E18" s="59">
        <f t="shared" si="2"/>
        <v>7</v>
      </c>
      <c r="F18" s="59">
        <f>SUM(+F118+F141)</f>
        <v>2</v>
      </c>
      <c r="G18" s="59">
        <f>SUM(+G118+G141)</f>
        <v>0</v>
      </c>
      <c r="H18" s="59">
        <f>SUM(+H118+H141+H94+H116)</f>
        <v>1</v>
      </c>
      <c r="I18" s="59">
        <f>SUM(I94+I116+I59)</f>
        <v>2</v>
      </c>
      <c r="J18" s="59">
        <f>SUM(+J118+J141+J94+J43+J59)</f>
        <v>2</v>
      </c>
      <c r="K18" s="59">
        <f>SUM(K43)</f>
        <v>0</v>
      </c>
      <c r="L18" s="115">
        <f>SUM(+L118+L141)</f>
        <v>0</v>
      </c>
    </row>
    <row r="19" spans="1:12" ht="21" customHeight="1" x14ac:dyDescent="0.25">
      <c r="A19" s="11" t="s">
        <v>92</v>
      </c>
      <c r="B19" s="50">
        <f t="shared" si="0"/>
        <v>350</v>
      </c>
      <c r="C19" s="52">
        <f>+B19/$B$8*100</f>
        <v>1.3920375452412201</v>
      </c>
      <c r="D19" s="55">
        <f>SUM(+D60+D119+D142)</f>
        <v>337</v>
      </c>
      <c r="E19" s="55">
        <f t="shared" si="2"/>
        <v>13</v>
      </c>
      <c r="F19" s="55">
        <f>SUM(+F60+F121)</f>
        <v>0</v>
      </c>
      <c r="G19" s="55">
        <f>SUM(+G60+G121)</f>
        <v>0</v>
      </c>
      <c r="H19" s="55">
        <f>SUM(H121)</f>
        <v>2</v>
      </c>
      <c r="I19" s="55">
        <f>SUM(+I60+I121)</f>
        <v>6</v>
      </c>
      <c r="J19" s="55">
        <f>SUM(+J60+J121)</f>
        <v>0</v>
      </c>
      <c r="K19" s="60">
        <f>SUM(+K60+K121)</f>
        <v>2</v>
      </c>
      <c r="L19" s="60">
        <f>SUM(+L60+L121)</f>
        <v>3</v>
      </c>
    </row>
    <row r="20" spans="1:12" ht="21" customHeight="1" x14ac:dyDescent="0.25">
      <c r="A20" s="11" t="s">
        <v>93</v>
      </c>
      <c r="B20" s="50">
        <f t="shared" si="0"/>
        <v>20</v>
      </c>
      <c r="C20" s="52">
        <f>+B20/$B$8*100</f>
        <v>7.954500258521259E-2</v>
      </c>
      <c r="D20" s="55">
        <f>SUM(D122)</f>
        <v>20</v>
      </c>
      <c r="E20" s="55">
        <f t="shared" si="2"/>
        <v>0</v>
      </c>
      <c r="F20" s="55"/>
      <c r="G20" s="55"/>
      <c r="H20" s="55"/>
      <c r="I20" s="55"/>
      <c r="J20" s="55"/>
      <c r="K20" s="55"/>
      <c r="L20" s="60"/>
    </row>
    <row r="21" spans="1:12" ht="21" customHeight="1" x14ac:dyDescent="0.25">
      <c r="A21" s="2"/>
      <c r="B21" s="50"/>
      <c r="C21" s="52"/>
      <c r="D21" s="55"/>
      <c r="E21" s="55"/>
      <c r="F21" s="55"/>
      <c r="G21" s="55"/>
      <c r="H21" s="55"/>
      <c r="I21" s="55"/>
      <c r="J21" s="55"/>
      <c r="K21" s="55"/>
      <c r="L21" s="60"/>
    </row>
    <row r="22" spans="1:12" ht="21" customHeight="1" x14ac:dyDescent="0.2">
      <c r="A22" s="14" t="s">
        <v>19</v>
      </c>
      <c r="B22" s="61">
        <f>D22+E22</f>
        <v>6535</v>
      </c>
      <c r="C22" s="62">
        <f t="shared" ref="C22:C60" si="6">+B22/$B$8*100</f>
        <v>25.991329594718209</v>
      </c>
      <c r="D22" s="63">
        <f>SUM(+D23+D31+D37)</f>
        <v>3603</v>
      </c>
      <c r="E22" s="63">
        <f t="shared" si="2"/>
        <v>2932</v>
      </c>
      <c r="F22" s="63">
        <f>SUM(F23+F31+F37)</f>
        <v>385</v>
      </c>
      <c r="G22" s="63">
        <f t="shared" ref="G22:I22" si="7">SUM(G23+G31+G37)</f>
        <v>106</v>
      </c>
      <c r="H22" s="63">
        <f t="shared" si="7"/>
        <v>345</v>
      </c>
      <c r="I22" s="63">
        <f t="shared" si="7"/>
        <v>215</v>
      </c>
      <c r="J22" s="63">
        <f>SUM(J23+J31+J37+J43)</f>
        <v>820</v>
      </c>
      <c r="K22" s="63">
        <f>SUM(K23+K31+K37+K43)</f>
        <v>578</v>
      </c>
      <c r="L22" s="64">
        <f>SUM(L23+L31+L37+L30)</f>
        <v>483</v>
      </c>
    </row>
    <row r="23" spans="1:12" ht="21" customHeight="1" x14ac:dyDescent="0.25">
      <c r="A23" s="15" t="s">
        <v>110</v>
      </c>
      <c r="B23" s="50">
        <f t="shared" ref="B23:B37" si="8">D23+E23</f>
        <v>200</v>
      </c>
      <c r="C23" s="52">
        <f t="shared" si="6"/>
        <v>0.79545002585212576</v>
      </c>
      <c r="D23" s="55">
        <f>SUM(D24:D29)</f>
        <v>153</v>
      </c>
      <c r="E23" s="55">
        <f t="shared" ref="E23" si="9">SUM(F23:L23)</f>
        <v>47</v>
      </c>
      <c r="F23" s="54">
        <f t="shared" ref="F23:L23" si="10">SUM(F24:F29)</f>
        <v>0</v>
      </c>
      <c r="G23" s="54">
        <f t="shared" si="10"/>
        <v>0</v>
      </c>
      <c r="H23" s="55">
        <f t="shared" si="10"/>
        <v>0</v>
      </c>
      <c r="I23" s="54">
        <f t="shared" si="10"/>
        <v>0</v>
      </c>
      <c r="J23" s="55">
        <f t="shared" si="10"/>
        <v>19</v>
      </c>
      <c r="K23" s="54">
        <f t="shared" si="10"/>
        <v>0</v>
      </c>
      <c r="L23" s="60">
        <f t="shared" si="10"/>
        <v>28</v>
      </c>
    </row>
    <row r="24" spans="1:12" ht="21" customHeight="1" x14ac:dyDescent="0.2">
      <c r="A24" s="16" t="s">
        <v>27</v>
      </c>
      <c r="B24" s="58">
        <f t="shared" ref="B24:B29" si="11">D24+E24</f>
        <v>137</v>
      </c>
      <c r="C24" s="47">
        <f t="shared" ref="C24:C29" si="12">+B24/$B$8*100</f>
        <v>0.54488326770870621</v>
      </c>
      <c r="D24" s="59">
        <v>90</v>
      </c>
      <c r="E24" s="59">
        <f t="shared" ref="E24:E30" si="13">SUM(F24:L24)</f>
        <v>47</v>
      </c>
      <c r="F24" s="65"/>
      <c r="G24" s="65"/>
      <c r="H24" s="65"/>
      <c r="I24" s="65"/>
      <c r="J24" s="65">
        <v>19</v>
      </c>
      <c r="K24" s="65"/>
      <c r="L24" s="116">
        <v>28</v>
      </c>
    </row>
    <row r="25" spans="1:12" ht="21" customHeight="1" x14ac:dyDescent="0.25">
      <c r="A25" s="16" t="s">
        <v>104</v>
      </c>
      <c r="B25" s="58">
        <f t="shared" si="11"/>
        <v>17</v>
      </c>
      <c r="C25" s="47">
        <f t="shared" si="12"/>
        <v>6.7613252197430695E-2</v>
      </c>
      <c r="D25" s="59">
        <v>17</v>
      </c>
      <c r="E25" s="59">
        <f t="shared" si="13"/>
        <v>0</v>
      </c>
      <c r="F25" s="65"/>
      <c r="G25" s="54"/>
      <c r="H25" s="65"/>
      <c r="I25" s="54"/>
      <c r="J25" s="54"/>
      <c r="K25" s="65"/>
      <c r="L25" s="116"/>
    </row>
    <row r="26" spans="1:12" ht="21" customHeight="1" x14ac:dyDescent="0.2">
      <c r="A26" s="16" t="s">
        <v>105</v>
      </c>
      <c r="B26" s="58">
        <f t="shared" si="11"/>
        <v>19</v>
      </c>
      <c r="C26" s="47">
        <f t="shared" si="12"/>
        <v>7.5567752455951959E-2</v>
      </c>
      <c r="D26" s="59">
        <v>19</v>
      </c>
      <c r="E26" s="59">
        <f t="shared" si="13"/>
        <v>0</v>
      </c>
      <c r="F26" s="65"/>
      <c r="G26" s="65"/>
      <c r="H26" s="65"/>
      <c r="I26" s="65"/>
      <c r="J26" s="65"/>
      <c r="K26" s="65"/>
      <c r="L26" s="116"/>
    </row>
    <row r="27" spans="1:12" ht="21" customHeight="1" x14ac:dyDescent="0.25">
      <c r="A27" s="16" t="s">
        <v>106</v>
      </c>
      <c r="B27" s="58">
        <f t="shared" si="11"/>
        <v>4</v>
      </c>
      <c r="C27" s="47">
        <f t="shared" si="12"/>
        <v>1.5909000517042516E-2</v>
      </c>
      <c r="D27" s="59">
        <v>4</v>
      </c>
      <c r="E27" s="59">
        <f t="shared" si="13"/>
        <v>0</v>
      </c>
      <c r="F27" s="65"/>
      <c r="G27" s="54"/>
      <c r="H27" s="65"/>
      <c r="I27" s="54"/>
      <c r="J27" s="54"/>
      <c r="K27" s="65"/>
      <c r="L27" s="116"/>
    </row>
    <row r="28" spans="1:12" ht="21" customHeight="1" x14ac:dyDescent="0.2">
      <c r="A28" s="16" t="s">
        <v>29</v>
      </c>
      <c r="B28" s="58">
        <f t="shared" si="11"/>
        <v>10</v>
      </c>
      <c r="C28" s="47">
        <f t="shared" si="12"/>
        <v>3.9772501292606295E-2</v>
      </c>
      <c r="D28" s="59">
        <v>10</v>
      </c>
      <c r="E28" s="59">
        <f t="shared" si="13"/>
        <v>0</v>
      </c>
      <c r="F28" s="65"/>
      <c r="G28" s="65"/>
      <c r="H28" s="65"/>
      <c r="I28" s="65"/>
      <c r="J28" s="65"/>
      <c r="K28" s="65"/>
      <c r="L28" s="116"/>
    </row>
    <row r="29" spans="1:12" ht="21" customHeight="1" x14ac:dyDescent="0.2">
      <c r="A29" s="16" t="s">
        <v>116</v>
      </c>
      <c r="B29" s="58">
        <f t="shared" si="11"/>
        <v>13</v>
      </c>
      <c r="C29" s="47">
        <f t="shared" si="12"/>
        <v>5.1704251680388183E-2</v>
      </c>
      <c r="D29" s="59">
        <v>13</v>
      </c>
      <c r="E29" s="59">
        <f t="shared" si="13"/>
        <v>0</v>
      </c>
      <c r="F29" s="65"/>
      <c r="G29" s="65"/>
      <c r="H29" s="65"/>
      <c r="I29" s="65"/>
      <c r="J29" s="65"/>
      <c r="K29" s="65"/>
      <c r="L29" s="116"/>
    </row>
    <row r="30" spans="1:12" s="20" customFormat="1" ht="21" customHeight="1" x14ac:dyDescent="0.25">
      <c r="A30" s="2" t="s">
        <v>133</v>
      </c>
      <c r="B30" s="50">
        <f t="shared" ref="B30" si="14">D30+E30</f>
        <v>1</v>
      </c>
      <c r="C30" s="52">
        <f t="shared" ref="C30" si="15">+B30/$B$8*100</f>
        <v>3.977250129260629E-3</v>
      </c>
      <c r="D30" s="55"/>
      <c r="E30" s="55">
        <f t="shared" si="13"/>
        <v>1</v>
      </c>
      <c r="F30" s="54"/>
      <c r="G30" s="54"/>
      <c r="H30" s="54"/>
      <c r="I30" s="54"/>
      <c r="J30" s="54"/>
      <c r="K30" s="54"/>
      <c r="L30" s="56">
        <v>1</v>
      </c>
    </row>
    <row r="31" spans="1:12" ht="21" customHeight="1" x14ac:dyDescent="0.25">
      <c r="A31" s="2" t="s">
        <v>95</v>
      </c>
      <c r="B31" s="50">
        <f t="shared" si="8"/>
        <v>2964</v>
      </c>
      <c r="C31" s="52">
        <f t="shared" si="6"/>
        <v>11.788569383128506</v>
      </c>
      <c r="D31" s="55">
        <f>SUM(D32:D36)</f>
        <v>1879</v>
      </c>
      <c r="E31" s="55">
        <f t="shared" ref="E31:E37" si="16">SUM(F31:L31)</f>
        <v>1085</v>
      </c>
      <c r="F31" s="55">
        <f t="shared" ref="F31:L31" si="17">SUM(F32:F36)</f>
        <v>162</v>
      </c>
      <c r="G31" s="55">
        <f t="shared" si="17"/>
        <v>0</v>
      </c>
      <c r="H31" s="55">
        <f t="shared" si="17"/>
        <v>93</v>
      </c>
      <c r="I31" s="55">
        <f t="shared" si="17"/>
        <v>15</v>
      </c>
      <c r="J31" s="55">
        <f t="shared" si="17"/>
        <v>446</v>
      </c>
      <c r="K31" s="55">
        <f t="shared" si="17"/>
        <v>151</v>
      </c>
      <c r="L31" s="60">
        <f t="shared" si="17"/>
        <v>218</v>
      </c>
    </row>
    <row r="32" spans="1:12" ht="21" customHeight="1" x14ac:dyDescent="0.2">
      <c r="A32" s="16" t="s">
        <v>30</v>
      </c>
      <c r="B32" s="58">
        <f>D32+E32</f>
        <v>496</v>
      </c>
      <c r="C32" s="47">
        <f>+B32/$B$8*100</f>
        <v>1.9727160641132719</v>
      </c>
      <c r="D32" s="59">
        <v>341</v>
      </c>
      <c r="E32" s="59">
        <f>SUM(F32:L32)</f>
        <v>155</v>
      </c>
      <c r="F32" s="65">
        <v>36</v>
      </c>
      <c r="G32" s="65"/>
      <c r="H32" s="65"/>
      <c r="I32" s="59"/>
      <c r="J32" s="59">
        <v>65</v>
      </c>
      <c r="K32" s="59">
        <v>15</v>
      </c>
      <c r="L32" s="115">
        <v>39</v>
      </c>
    </row>
    <row r="33" spans="1:12" ht="21" customHeight="1" x14ac:dyDescent="0.2">
      <c r="A33" s="16" t="s">
        <v>31</v>
      </c>
      <c r="B33" s="58">
        <f>D33+E33</f>
        <v>1793</v>
      </c>
      <c r="C33" s="47">
        <f>+B33/$B$8*100</f>
        <v>7.1312094817643086</v>
      </c>
      <c r="D33" s="59">
        <v>1074</v>
      </c>
      <c r="E33" s="59">
        <f>SUM(F33:L33)</f>
        <v>719</v>
      </c>
      <c r="F33" s="65">
        <v>101</v>
      </c>
      <c r="G33" s="65"/>
      <c r="H33" s="68">
        <v>70</v>
      </c>
      <c r="I33" s="59"/>
      <c r="J33" s="59">
        <v>310</v>
      </c>
      <c r="K33" s="59">
        <v>105</v>
      </c>
      <c r="L33" s="115">
        <v>133</v>
      </c>
    </row>
    <row r="34" spans="1:12" ht="21" customHeight="1" x14ac:dyDescent="0.2">
      <c r="A34" s="16" t="s">
        <v>32</v>
      </c>
      <c r="B34" s="58">
        <f>D34+E34</f>
        <v>80</v>
      </c>
      <c r="C34" s="47">
        <f>+B34/$B$8*100</f>
        <v>0.31818001034085036</v>
      </c>
      <c r="D34" s="59">
        <v>80</v>
      </c>
      <c r="E34" s="59"/>
      <c r="F34" s="65"/>
      <c r="G34" s="65"/>
      <c r="H34" s="68"/>
      <c r="I34" s="59"/>
      <c r="J34" s="59"/>
      <c r="K34" s="59"/>
      <c r="L34" s="115"/>
    </row>
    <row r="35" spans="1:12" ht="21" customHeight="1" x14ac:dyDescent="0.2">
      <c r="A35" s="16" t="s">
        <v>33</v>
      </c>
      <c r="B35" s="58">
        <f>D35+E35</f>
        <v>115</v>
      </c>
      <c r="C35" s="47">
        <f>+B35/$B$8*100</f>
        <v>0.45738376486497234</v>
      </c>
      <c r="D35" s="59">
        <v>115</v>
      </c>
      <c r="E35" s="59">
        <f>SUM(F35:L35)</f>
        <v>0</v>
      </c>
      <c r="F35" s="65"/>
      <c r="G35" s="65"/>
      <c r="H35" s="68"/>
      <c r="I35" s="59"/>
      <c r="J35" s="59"/>
      <c r="K35" s="59"/>
      <c r="L35" s="115"/>
    </row>
    <row r="36" spans="1:12" ht="21" customHeight="1" x14ac:dyDescent="0.2">
      <c r="A36" s="16" t="s">
        <v>34</v>
      </c>
      <c r="B36" s="58">
        <f>D36+E36</f>
        <v>480</v>
      </c>
      <c r="C36" s="47">
        <f>+B36/$B$8*100</f>
        <v>1.9090800620451018</v>
      </c>
      <c r="D36" s="59">
        <v>269</v>
      </c>
      <c r="E36" s="59">
        <f>SUM(F36:L36)</f>
        <v>211</v>
      </c>
      <c r="F36" s="65">
        <v>25</v>
      </c>
      <c r="G36" s="65"/>
      <c r="H36" s="68">
        <v>23</v>
      </c>
      <c r="I36" s="59">
        <v>15</v>
      </c>
      <c r="J36" s="59">
        <v>71</v>
      </c>
      <c r="K36" s="59">
        <v>31</v>
      </c>
      <c r="L36" s="115">
        <v>46</v>
      </c>
    </row>
    <row r="37" spans="1:12" ht="21" customHeight="1" x14ac:dyDescent="0.25">
      <c r="A37" s="2" t="s">
        <v>25</v>
      </c>
      <c r="B37" s="50">
        <f t="shared" si="8"/>
        <v>3369</v>
      </c>
      <c r="C37" s="52">
        <f t="shared" si="6"/>
        <v>13.399355685479058</v>
      </c>
      <c r="D37" s="41">
        <f>SUM(D38:D42)</f>
        <v>1571</v>
      </c>
      <c r="E37" s="55">
        <f t="shared" si="16"/>
        <v>1798</v>
      </c>
      <c r="F37" s="54">
        <f>SUM(F38:F42)</f>
        <v>223</v>
      </c>
      <c r="G37" s="54">
        <f>SUM(G38:G42)</f>
        <v>106</v>
      </c>
      <c r="H37" s="69">
        <f>SUM(H38:H42)</f>
        <v>252</v>
      </c>
      <c r="I37" s="55">
        <f>SUM(I38:I42)</f>
        <v>200</v>
      </c>
      <c r="J37" s="55">
        <f>SUM(J39:J42)</f>
        <v>354</v>
      </c>
      <c r="K37" s="55">
        <f>SUM(K38:K42)</f>
        <v>427</v>
      </c>
      <c r="L37" s="60">
        <f>SUM(L38:L42)</f>
        <v>236</v>
      </c>
    </row>
    <row r="38" spans="1:12" ht="21" customHeight="1" x14ac:dyDescent="0.25">
      <c r="A38" s="16" t="s">
        <v>35</v>
      </c>
      <c r="B38" s="58">
        <f>SUM(E38+D38)</f>
        <v>114</v>
      </c>
      <c r="C38" s="47">
        <f t="shared" ref="C38:C43" si="18">+B38/$B$8*100</f>
        <v>0.45340651473571175</v>
      </c>
      <c r="D38" s="51">
        <v>114</v>
      </c>
      <c r="E38" s="59">
        <f>SUM(F38:L38)</f>
        <v>0</v>
      </c>
      <c r="F38" s="54"/>
      <c r="G38" s="54"/>
      <c r="H38" s="68"/>
      <c r="I38" s="55"/>
      <c r="J38" s="55"/>
      <c r="K38" s="55"/>
      <c r="L38" s="115"/>
    </row>
    <row r="39" spans="1:12" ht="21" customHeight="1" x14ac:dyDescent="0.2">
      <c r="A39" s="16" t="s">
        <v>36</v>
      </c>
      <c r="B39" s="58">
        <f>D39+E39</f>
        <v>1345</v>
      </c>
      <c r="C39" s="47">
        <f t="shared" si="18"/>
        <v>5.3494014238555456</v>
      </c>
      <c r="D39" s="51">
        <v>503</v>
      </c>
      <c r="E39" s="59">
        <f>SUM(F39:L39)</f>
        <v>842</v>
      </c>
      <c r="F39" s="65">
        <v>69</v>
      </c>
      <c r="G39" s="65">
        <v>65</v>
      </c>
      <c r="H39" s="68">
        <v>162</v>
      </c>
      <c r="I39" s="59">
        <v>61</v>
      </c>
      <c r="J39" s="59">
        <v>238</v>
      </c>
      <c r="K39" s="59">
        <v>120</v>
      </c>
      <c r="L39" s="115">
        <v>127</v>
      </c>
    </row>
    <row r="40" spans="1:12" ht="21" customHeight="1" x14ac:dyDescent="0.2">
      <c r="A40" s="16" t="s">
        <v>37</v>
      </c>
      <c r="B40" s="58">
        <f>D40+E40</f>
        <v>1025</v>
      </c>
      <c r="C40" s="47">
        <f t="shared" si="18"/>
        <v>4.0766813824921453</v>
      </c>
      <c r="D40" s="65">
        <v>709</v>
      </c>
      <c r="E40" s="59">
        <f>SUM(F40:L40)</f>
        <v>316</v>
      </c>
      <c r="F40" s="65"/>
      <c r="G40" s="65"/>
      <c r="H40" s="68"/>
      <c r="I40" s="59">
        <v>102</v>
      </c>
      <c r="J40" s="59"/>
      <c r="K40" s="59">
        <v>214</v>
      </c>
      <c r="L40" s="115"/>
    </row>
    <row r="41" spans="1:12" ht="21" customHeight="1" x14ac:dyDescent="0.2">
      <c r="A41" s="16" t="s">
        <v>38</v>
      </c>
      <c r="B41" s="58">
        <f>D41+E41</f>
        <v>396</v>
      </c>
      <c r="C41" s="47">
        <f t="shared" si="18"/>
        <v>1.5749910511872092</v>
      </c>
      <c r="D41" s="65">
        <v>156</v>
      </c>
      <c r="E41" s="59">
        <f>SUM(F41:L41)</f>
        <v>240</v>
      </c>
      <c r="F41" s="65">
        <v>67</v>
      </c>
      <c r="G41" s="65">
        <v>19</v>
      </c>
      <c r="H41" s="68">
        <v>22</v>
      </c>
      <c r="I41" s="59">
        <v>37</v>
      </c>
      <c r="J41" s="59">
        <v>51</v>
      </c>
      <c r="K41" s="59"/>
      <c r="L41" s="115">
        <v>44</v>
      </c>
    </row>
    <row r="42" spans="1:12" ht="21" customHeight="1" x14ac:dyDescent="0.2">
      <c r="A42" s="16" t="s">
        <v>39</v>
      </c>
      <c r="B42" s="58">
        <f>D42+E42</f>
        <v>489</v>
      </c>
      <c r="C42" s="47">
        <f t="shared" si="18"/>
        <v>1.9448753132084478</v>
      </c>
      <c r="D42" s="65">
        <v>89</v>
      </c>
      <c r="E42" s="59">
        <f>SUM(F42:L42)</f>
        <v>400</v>
      </c>
      <c r="F42" s="65">
        <v>87</v>
      </c>
      <c r="G42" s="65">
        <v>22</v>
      </c>
      <c r="H42" s="68">
        <v>68</v>
      </c>
      <c r="I42" s="59"/>
      <c r="J42" s="59">
        <v>65</v>
      </c>
      <c r="K42" s="59">
        <v>93</v>
      </c>
      <c r="L42" s="115">
        <v>65</v>
      </c>
    </row>
    <row r="43" spans="1:12" ht="21" customHeight="1" x14ac:dyDescent="0.25">
      <c r="A43" s="2" t="s">
        <v>109</v>
      </c>
      <c r="B43" s="50">
        <f t="shared" ref="B43" si="19">D43+E43</f>
        <v>1</v>
      </c>
      <c r="C43" s="52">
        <f t="shared" si="18"/>
        <v>3.977250129260629E-3</v>
      </c>
      <c r="D43" s="54"/>
      <c r="E43" s="55">
        <f t="shared" ref="E43" si="20">SUM(F43:L43)</f>
        <v>1</v>
      </c>
      <c r="F43" s="65"/>
      <c r="G43" s="65"/>
      <c r="H43" s="68"/>
      <c r="I43" s="59"/>
      <c r="J43" s="55">
        <v>1</v>
      </c>
      <c r="K43" s="55"/>
      <c r="L43" s="115"/>
    </row>
    <row r="44" spans="1:12" ht="21" customHeight="1" x14ac:dyDescent="0.2">
      <c r="A44" s="8"/>
      <c r="B44" s="70" t="s">
        <v>2</v>
      </c>
      <c r="C44" s="47"/>
      <c r="D44" s="65"/>
      <c r="E44" s="71">
        <f t="shared" ref="E44:E45" si="21">SUM(F44:L44)</f>
        <v>0</v>
      </c>
      <c r="F44" s="65"/>
      <c r="G44" s="65"/>
      <c r="H44" s="65"/>
      <c r="I44" s="65"/>
      <c r="J44" s="65"/>
      <c r="K44" s="65"/>
      <c r="L44" s="116"/>
    </row>
    <row r="45" spans="1:12" ht="21" customHeight="1" x14ac:dyDescent="0.2">
      <c r="A45" s="19" t="s">
        <v>20</v>
      </c>
      <c r="B45" s="72">
        <f>D45+E45</f>
        <v>3216</v>
      </c>
      <c r="C45" s="73">
        <f t="shared" si="6"/>
        <v>12.790836415702184</v>
      </c>
      <c r="D45" s="74">
        <f>+D47+D60+D55+D46</f>
        <v>1852</v>
      </c>
      <c r="E45" s="74">
        <f t="shared" si="21"/>
        <v>1364</v>
      </c>
      <c r="F45" s="74">
        <f>+F47+F60+F55+F46</f>
        <v>386</v>
      </c>
      <c r="G45" s="74">
        <f>+G47+G60+G55</f>
        <v>31</v>
      </c>
      <c r="H45" s="74">
        <f>+H47+H60+H55</f>
        <v>96</v>
      </c>
      <c r="I45" s="74">
        <f>+I47+I60+I55+I59</f>
        <v>95</v>
      </c>
      <c r="J45" s="74">
        <f>+J47+J59+J55</f>
        <v>436</v>
      </c>
      <c r="K45" s="74">
        <f>+K47+K60+K55</f>
        <v>175</v>
      </c>
      <c r="L45" s="75">
        <f>+L47+L60+L55</f>
        <v>145</v>
      </c>
    </row>
    <row r="46" spans="1:12" s="20" customFormat="1" ht="21" customHeight="1" x14ac:dyDescent="0.25">
      <c r="A46" s="2" t="s">
        <v>87</v>
      </c>
      <c r="B46" s="50">
        <f t="shared" ref="B46:B60" si="22">D46+E46</f>
        <v>32</v>
      </c>
      <c r="C46" s="52">
        <f t="shared" si="6"/>
        <v>0.12727200413634013</v>
      </c>
      <c r="D46" s="55">
        <v>24</v>
      </c>
      <c r="E46" s="55">
        <f t="shared" ref="E46:E60" si="23">SUM(F46:L46)</f>
        <v>8</v>
      </c>
      <c r="F46" s="55">
        <v>8</v>
      </c>
      <c r="G46" s="76"/>
      <c r="H46" s="76"/>
      <c r="I46" s="76"/>
      <c r="J46" s="55"/>
      <c r="K46" s="55"/>
      <c r="L46" s="60"/>
    </row>
    <row r="47" spans="1:12" ht="21" customHeight="1" x14ac:dyDescent="0.25">
      <c r="A47" s="2" t="s">
        <v>95</v>
      </c>
      <c r="B47" s="77">
        <f t="shared" si="22"/>
        <v>2166</v>
      </c>
      <c r="C47" s="52">
        <f t="shared" si="6"/>
        <v>8.6147237799785223</v>
      </c>
      <c r="D47" s="55">
        <f>SUM(D48:D54)</f>
        <v>1432</v>
      </c>
      <c r="E47" s="55">
        <f t="shared" si="23"/>
        <v>734</v>
      </c>
      <c r="F47" s="55">
        <f t="shared" ref="F47:L47" si="24">SUM(F49:F54)</f>
        <v>249</v>
      </c>
      <c r="G47" s="55">
        <f t="shared" si="24"/>
        <v>0</v>
      </c>
      <c r="H47" s="55">
        <f t="shared" si="24"/>
        <v>19</v>
      </c>
      <c r="I47" s="55">
        <f>SUM(I49:I54)</f>
        <v>0</v>
      </c>
      <c r="J47" s="55">
        <f t="shared" si="24"/>
        <v>285</v>
      </c>
      <c r="K47" s="55">
        <f t="shared" si="24"/>
        <v>78</v>
      </c>
      <c r="L47" s="60">
        <f t="shared" si="24"/>
        <v>103</v>
      </c>
    </row>
    <row r="48" spans="1:12" ht="21" customHeight="1" x14ac:dyDescent="0.25">
      <c r="A48" s="16" t="s">
        <v>120</v>
      </c>
      <c r="B48" s="58">
        <f t="shared" ref="B48:B54" si="25">D48+E48</f>
        <v>27</v>
      </c>
      <c r="C48" s="47">
        <f t="shared" ref="C48:C54" si="26">+B48/$B$8*100</f>
        <v>0.107385753490037</v>
      </c>
      <c r="D48" s="59">
        <v>27</v>
      </c>
      <c r="E48" s="55"/>
      <c r="F48" s="55"/>
      <c r="G48" s="55"/>
      <c r="H48" s="55"/>
      <c r="I48" s="55"/>
      <c r="J48" s="55"/>
      <c r="K48" s="55"/>
      <c r="L48" s="60"/>
    </row>
    <row r="49" spans="1:12" s="20" customFormat="1" ht="21" customHeight="1" x14ac:dyDescent="0.25">
      <c r="A49" s="16" t="s">
        <v>41</v>
      </c>
      <c r="B49" s="58">
        <f t="shared" si="25"/>
        <v>104</v>
      </c>
      <c r="C49" s="47">
        <f t="shared" si="26"/>
        <v>0.41363401344310546</v>
      </c>
      <c r="D49" s="59">
        <v>104</v>
      </c>
      <c r="E49" s="59"/>
      <c r="F49" s="59"/>
      <c r="G49" s="59"/>
      <c r="H49" s="59"/>
      <c r="I49" s="59"/>
      <c r="J49" s="59"/>
      <c r="K49" s="59"/>
      <c r="L49" s="115"/>
    </row>
    <row r="50" spans="1:12" s="20" customFormat="1" ht="21" customHeight="1" x14ac:dyDescent="0.25">
      <c r="A50" s="16" t="s">
        <v>40</v>
      </c>
      <c r="B50" s="58">
        <f t="shared" si="25"/>
        <v>287</v>
      </c>
      <c r="C50" s="47">
        <f t="shared" si="26"/>
        <v>1.1414707870978007</v>
      </c>
      <c r="D50" s="59">
        <v>210</v>
      </c>
      <c r="E50" s="59">
        <f>SUM(F50:L50)</f>
        <v>77</v>
      </c>
      <c r="F50" s="59"/>
      <c r="G50" s="59"/>
      <c r="H50" s="59"/>
      <c r="I50" s="59"/>
      <c r="J50" s="59">
        <v>38</v>
      </c>
      <c r="K50" s="59">
        <v>12</v>
      </c>
      <c r="L50" s="115">
        <v>27</v>
      </c>
    </row>
    <row r="51" spans="1:12" s="20" customFormat="1" ht="21" customHeight="1" x14ac:dyDescent="0.25">
      <c r="A51" s="16" t="s">
        <v>44</v>
      </c>
      <c r="B51" s="58">
        <f t="shared" si="25"/>
        <v>1410</v>
      </c>
      <c r="C51" s="47">
        <f t="shared" si="26"/>
        <v>5.6079226822574872</v>
      </c>
      <c r="D51" s="59">
        <v>869</v>
      </c>
      <c r="E51" s="59">
        <f>SUM(F51:L51)</f>
        <v>541</v>
      </c>
      <c r="F51" s="59">
        <v>195</v>
      </c>
      <c r="G51" s="59"/>
      <c r="H51" s="59"/>
      <c r="I51" s="71"/>
      <c r="J51" s="59">
        <v>237</v>
      </c>
      <c r="K51" s="59">
        <v>51</v>
      </c>
      <c r="L51" s="115">
        <v>58</v>
      </c>
    </row>
    <row r="52" spans="1:12" s="20" customFormat="1" ht="21" customHeight="1" x14ac:dyDescent="0.25">
      <c r="A52" s="16" t="s">
        <v>42</v>
      </c>
      <c r="B52" s="58">
        <f t="shared" si="25"/>
        <v>22</v>
      </c>
      <c r="C52" s="47">
        <f t="shared" si="26"/>
        <v>8.7499502843733853E-2</v>
      </c>
      <c r="D52" s="59">
        <v>22</v>
      </c>
      <c r="E52" s="59"/>
      <c r="F52" s="59"/>
      <c r="G52" s="59"/>
      <c r="H52" s="59"/>
      <c r="I52" s="59"/>
      <c r="J52" s="59"/>
      <c r="K52" s="59"/>
      <c r="L52" s="115"/>
    </row>
    <row r="53" spans="1:12" ht="21" customHeight="1" x14ac:dyDescent="0.2">
      <c r="A53" s="16" t="s">
        <v>43</v>
      </c>
      <c r="B53" s="58">
        <f t="shared" si="25"/>
        <v>295</v>
      </c>
      <c r="C53" s="47">
        <f t="shared" si="26"/>
        <v>1.1732887881318856</v>
      </c>
      <c r="D53" s="59">
        <v>179</v>
      </c>
      <c r="E53" s="59">
        <f>SUM(F53:L53)</f>
        <v>116</v>
      </c>
      <c r="F53" s="59">
        <v>54</v>
      </c>
      <c r="G53" s="59"/>
      <c r="H53" s="59">
        <v>19</v>
      </c>
      <c r="I53" s="59"/>
      <c r="J53" s="59">
        <v>10</v>
      </c>
      <c r="K53" s="59">
        <v>15</v>
      </c>
      <c r="L53" s="115">
        <v>18</v>
      </c>
    </row>
    <row r="54" spans="1:12" ht="21" customHeight="1" x14ac:dyDescent="0.2">
      <c r="A54" s="16" t="s">
        <v>121</v>
      </c>
      <c r="B54" s="58">
        <f t="shared" si="25"/>
        <v>21</v>
      </c>
      <c r="C54" s="47">
        <f t="shared" si="26"/>
        <v>8.3522252714473208E-2</v>
      </c>
      <c r="D54" s="59">
        <v>21</v>
      </c>
      <c r="E54" s="59">
        <f>SUM(F54:L54)</f>
        <v>0</v>
      </c>
      <c r="F54" s="59"/>
      <c r="G54" s="59"/>
      <c r="H54" s="59"/>
      <c r="I54" s="71"/>
      <c r="J54" s="59"/>
      <c r="K54" s="59"/>
      <c r="L54" s="115"/>
    </row>
    <row r="55" spans="1:12" ht="21" customHeight="1" x14ac:dyDescent="0.25">
      <c r="A55" s="2" t="s">
        <v>25</v>
      </c>
      <c r="B55" s="50">
        <f t="shared" si="22"/>
        <v>863</v>
      </c>
      <c r="C55" s="52">
        <f t="shared" si="6"/>
        <v>3.4323668615519227</v>
      </c>
      <c r="D55" s="55">
        <f>SUM(D56:D58)</f>
        <v>251</v>
      </c>
      <c r="E55" s="55">
        <f t="shared" si="23"/>
        <v>612</v>
      </c>
      <c r="F55" s="55">
        <f t="shared" ref="F55:K55" si="27">SUM(F56:F58)</f>
        <v>129</v>
      </c>
      <c r="G55" s="55">
        <f t="shared" si="27"/>
        <v>31</v>
      </c>
      <c r="H55" s="55">
        <f t="shared" si="27"/>
        <v>77</v>
      </c>
      <c r="I55" s="55">
        <f t="shared" si="27"/>
        <v>88</v>
      </c>
      <c r="J55" s="55">
        <f t="shared" si="27"/>
        <v>150</v>
      </c>
      <c r="K55" s="55">
        <f t="shared" si="27"/>
        <v>97</v>
      </c>
      <c r="L55" s="60">
        <f>SUM(L56:L58)</f>
        <v>40</v>
      </c>
    </row>
    <row r="56" spans="1:12" ht="21" customHeight="1" x14ac:dyDescent="0.2">
      <c r="A56" s="16" t="s">
        <v>46</v>
      </c>
      <c r="B56" s="58">
        <f>D56+E56</f>
        <v>5</v>
      </c>
      <c r="C56" s="47">
        <f>+B56/$B$8*100</f>
        <v>1.9886250646303148E-2</v>
      </c>
      <c r="D56" s="59">
        <v>5</v>
      </c>
      <c r="E56" s="59">
        <f>SUM(F56:L56)</f>
        <v>0</v>
      </c>
      <c r="F56" s="59"/>
      <c r="G56" s="59"/>
      <c r="H56" s="59"/>
      <c r="I56" s="71"/>
      <c r="J56" s="59"/>
      <c r="K56" s="59"/>
      <c r="L56" s="115"/>
    </row>
    <row r="57" spans="1:12" ht="21" customHeight="1" x14ac:dyDescent="0.2">
      <c r="A57" s="16" t="s">
        <v>47</v>
      </c>
      <c r="B57" s="58">
        <f>D57+E57</f>
        <v>127</v>
      </c>
      <c r="C57" s="47">
        <f>+B57/$B$8*100</f>
        <v>0.50511076641609987</v>
      </c>
      <c r="D57" s="59">
        <v>53</v>
      </c>
      <c r="E57" s="59">
        <f>SUM(F57:L57)</f>
        <v>74</v>
      </c>
      <c r="F57" s="59">
        <v>21</v>
      </c>
      <c r="G57" s="59"/>
      <c r="H57" s="59"/>
      <c r="I57" s="71"/>
      <c r="J57" s="59">
        <v>24</v>
      </c>
      <c r="K57" s="59">
        <v>17</v>
      </c>
      <c r="L57" s="115">
        <v>12</v>
      </c>
    </row>
    <row r="58" spans="1:12" ht="21" customHeight="1" x14ac:dyDescent="0.2">
      <c r="A58" s="16" t="s">
        <v>48</v>
      </c>
      <c r="B58" s="58">
        <f>D58+E58</f>
        <v>731</v>
      </c>
      <c r="C58" s="47">
        <f>+B58/$B$8*100</f>
        <v>2.9073698444895197</v>
      </c>
      <c r="D58" s="59">
        <v>193</v>
      </c>
      <c r="E58" s="59">
        <f>SUM(F58:L58)</f>
        <v>538</v>
      </c>
      <c r="F58" s="59">
        <v>108</v>
      </c>
      <c r="G58" s="59">
        <v>31</v>
      </c>
      <c r="H58" s="59">
        <v>77</v>
      </c>
      <c r="I58" s="71">
        <v>88</v>
      </c>
      <c r="J58" s="59">
        <v>126</v>
      </c>
      <c r="K58" s="59">
        <v>80</v>
      </c>
      <c r="L58" s="115">
        <v>28</v>
      </c>
    </row>
    <row r="59" spans="1:12" ht="21" customHeight="1" x14ac:dyDescent="0.25">
      <c r="A59" s="2" t="s">
        <v>132</v>
      </c>
      <c r="B59" s="58">
        <f>D59+E59</f>
        <v>2</v>
      </c>
      <c r="C59" s="47">
        <f>+B59/$B$8*100</f>
        <v>7.954500258521258E-3</v>
      </c>
      <c r="D59" s="59"/>
      <c r="E59" s="59">
        <f>SUM(F59:L59)</f>
        <v>2</v>
      </c>
      <c r="F59" s="59"/>
      <c r="G59" s="59"/>
      <c r="H59" s="59"/>
      <c r="I59" s="78">
        <v>1</v>
      </c>
      <c r="J59" s="55">
        <v>1</v>
      </c>
      <c r="K59" s="59"/>
      <c r="L59" s="115"/>
    </row>
    <row r="60" spans="1:12" ht="21" customHeight="1" x14ac:dyDescent="0.25">
      <c r="A60" s="2" t="s">
        <v>26</v>
      </c>
      <c r="B60" s="50">
        <f t="shared" si="22"/>
        <v>153</v>
      </c>
      <c r="C60" s="52">
        <f t="shared" si="6"/>
        <v>0.6085192697768762</v>
      </c>
      <c r="D60" s="55">
        <f>D62+D65+D64+D63+D61</f>
        <v>145</v>
      </c>
      <c r="E60" s="55">
        <f t="shared" si="23"/>
        <v>8</v>
      </c>
      <c r="F60" s="55">
        <f>SUM(F61:F65)</f>
        <v>0</v>
      </c>
      <c r="G60" s="55">
        <f t="shared" ref="G60:I60" si="28">G62+G65</f>
        <v>0</v>
      </c>
      <c r="H60" s="55">
        <f t="shared" si="28"/>
        <v>0</v>
      </c>
      <c r="I60" s="55">
        <f t="shared" si="28"/>
        <v>6</v>
      </c>
      <c r="J60" s="55">
        <f>SUM(J61)</f>
        <v>0</v>
      </c>
      <c r="K60" s="55">
        <f>SUM(K61)</f>
        <v>0</v>
      </c>
      <c r="L60" s="60">
        <f>SUM(L61:L64)</f>
        <v>2</v>
      </c>
    </row>
    <row r="61" spans="1:12" ht="21" customHeight="1" x14ac:dyDescent="0.25">
      <c r="A61" s="16" t="s">
        <v>49</v>
      </c>
      <c r="B61" s="58">
        <f>D61+E61</f>
        <v>3</v>
      </c>
      <c r="C61" s="47">
        <f>+B61/$B$8*100</f>
        <v>1.1931750387781888E-2</v>
      </c>
      <c r="D61" s="59">
        <v>1</v>
      </c>
      <c r="E61" s="59">
        <f>SUM(F61:L61)</f>
        <v>2</v>
      </c>
      <c r="F61" s="59"/>
      <c r="G61" s="55"/>
      <c r="H61" s="55"/>
      <c r="I61" s="55"/>
      <c r="J61" s="59"/>
      <c r="K61" s="59"/>
      <c r="L61" s="115">
        <v>2</v>
      </c>
    </row>
    <row r="62" spans="1:12" ht="21" customHeight="1" x14ac:dyDescent="0.2">
      <c r="A62" s="16" t="s">
        <v>50</v>
      </c>
      <c r="B62" s="58">
        <f>D62+E62</f>
        <v>2</v>
      </c>
      <c r="C62" s="47">
        <f>+B62/$B$8*100</f>
        <v>7.954500258521258E-3</v>
      </c>
      <c r="D62" s="59">
        <v>2</v>
      </c>
      <c r="E62" s="59">
        <f>SUM(F62:L62)</f>
        <v>0</v>
      </c>
      <c r="F62" s="59"/>
      <c r="G62" s="59"/>
      <c r="H62" s="59"/>
      <c r="I62" s="59"/>
      <c r="J62" s="59"/>
      <c r="K62" s="59"/>
      <c r="L62" s="115"/>
    </row>
    <row r="63" spans="1:12" ht="21" customHeight="1" x14ac:dyDescent="0.2">
      <c r="A63" s="16" t="s">
        <v>51</v>
      </c>
      <c r="B63" s="58">
        <f>D63+E63</f>
        <v>69</v>
      </c>
      <c r="C63" s="47">
        <f>+B63/$B$8*100</f>
        <v>0.27443025891898343</v>
      </c>
      <c r="D63" s="59">
        <v>69</v>
      </c>
      <c r="E63" s="59"/>
      <c r="F63" s="59"/>
      <c r="G63" s="59"/>
      <c r="H63" s="59"/>
      <c r="I63" s="59"/>
      <c r="J63" s="59"/>
      <c r="K63" s="59"/>
      <c r="L63" s="115"/>
    </row>
    <row r="64" spans="1:12" ht="21" customHeight="1" x14ac:dyDescent="0.2">
      <c r="A64" s="16" t="s">
        <v>52</v>
      </c>
      <c r="B64" s="58">
        <f>D64+E64</f>
        <v>43</v>
      </c>
      <c r="C64" s="47">
        <f>+B64/$B$8*100</f>
        <v>0.17102175555820706</v>
      </c>
      <c r="D64" s="59">
        <v>43</v>
      </c>
      <c r="E64" s="59">
        <f>SUM(F64:L64)</f>
        <v>0</v>
      </c>
      <c r="F64" s="59"/>
      <c r="G64" s="59"/>
      <c r="H64" s="59"/>
      <c r="I64" s="59"/>
      <c r="J64" s="59"/>
      <c r="K64" s="59"/>
      <c r="L64" s="115"/>
    </row>
    <row r="65" spans="1:12" ht="21" customHeight="1" x14ac:dyDescent="0.2">
      <c r="A65" s="16" t="s">
        <v>45</v>
      </c>
      <c r="B65" s="58">
        <f>D65+E65</f>
        <v>36</v>
      </c>
      <c r="C65" s="47">
        <f>+B65/$B$8*100</f>
        <v>0.14318100465338265</v>
      </c>
      <c r="D65" s="59">
        <v>30</v>
      </c>
      <c r="E65" s="59">
        <f>SUM(F65:L65)</f>
        <v>6</v>
      </c>
      <c r="F65" s="59"/>
      <c r="G65" s="59"/>
      <c r="H65" s="59"/>
      <c r="I65" s="59">
        <v>6</v>
      </c>
      <c r="J65" s="59"/>
      <c r="K65" s="59"/>
      <c r="L65" s="115"/>
    </row>
    <row r="66" spans="1:12" ht="15.75" x14ac:dyDescent="0.25">
      <c r="A66" s="129" t="s">
        <v>7</v>
      </c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</row>
    <row r="67" spans="1:12" ht="15.75" x14ac:dyDescent="0.25">
      <c r="A67" s="130" t="s">
        <v>128</v>
      </c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</row>
    <row r="68" spans="1:12" ht="15.75" x14ac:dyDescent="0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</row>
    <row r="69" spans="1:12" ht="21.95" customHeight="1" x14ac:dyDescent="0.2">
      <c r="A69" s="134" t="s">
        <v>18</v>
      </c>
      <c r="B69" s="137" t="s">
        <v>85</v>
      </c>
      <c r="C69" s="138"/>
      <c r="D69" s="138"/>
      <c r="E69" s="138"/>
      <c r="F69" s="138"/>
      <c r="G69" s="138"/>
      <c r="H69" s="138"/>
      <c r="I69" s="138"/>
      <c r="J69" s="138"/>
      <c r="K69" s="138"/>
      <c r="L69" s="139"/>
    </row>
    <row r="70" spans="1:12" ht="21.95" customHeight="1" x14ac:dyDescent="0.2">
      <c r="A70" s="135"/>
      <c r="B70" s="128" t="s">
        <v>8</v>
      </c>
      <c r="C70" s="128"/>
      <c r="D70" s="133" t="s">
        <v>9</v>
      </c>
      <c r="E70" s="131" t="s">
        <v>86</v>
      </c>
      <c r="F70" s="131"/>
      <c r="G70" s="131"/>
      <c r="H70" s="131"/>
      <c r="I70" s="131"/>
      <c r="J70" s="131"/>
      <c r="K70" s="131"/>
      <c r="L70" s="132"/>
    </row>
    <row r="71" spans="1:12" ht="51" customHeight="1" x14ac:dyDescent="0.2">
      <c r="A71" s="136"/>
      <c r="B71" s="4" t="s">
        <v>0</v>
      </c>
      <c r="C71" s="4" t="s">
        <v>1</v>
      </c>
      <c r="D71" s="133"/>
      <c r="E71" s="5" t="s">
        <v>10</v>
      </c>
      <c r="F71" s="4" t="s">
        <v>11</v>
      </c>
      <c r="G71" s="5" t="s">
        <v>12</v>
      </c>
      <c r="H71" s="6" t="s">
        <v>13</v>
      </c>
      <c r="I71" s="4" t="s">
        <v>14</v>
      </c>
      <c r="J71" s="5" t="s">
        <v>15</v>
      </c>
      <c r="K71" s="5" t="s">
        <v>16</v>
      </c>
      <c r="L71" s="7" t="s">
        <v>17</v>
      </c>
    </row>
    <row r="72" spans="1:12" ht="17.649999999999999" customHeight="1" x14ac:dyDescent="0.2">
      <c r="A72" s="22"/>
      <c r="B72" s="23"/>
      <c r="C72" s="23"/>
      <c r="D72" s="24"/>
      <c r="E72" s="25"/>
      <c r="F72" s="23"/>
      <c r="G72" s="25"/>
      <c r="H72" s="26"/>
      <c r="I72" s="23"/>
      <c r="J72" s="23"/>
      <c r="K72" s="25"/>
      <c r="L72" s="117"/>
    </row>
    <row r="73" spans="1:12" s="12" customFormat="1" ht="17.649999999999999" customHeight="1" x14ac:dyDescent="0.2">
      <c r="A73" s="27" t="s">
        <v>21</v>
      </c>
      <c r="B73" s="79">
        <f t="shared" ref="B73:B94" si="29">D73+E73</f>
        <v>6823</v>
      </c>
      <c r="C73" s="80">
        <f t="shared" ref="C73:C98" si="30">+B73/$B$8*100</f>
        <v>27.136777631945275</v>
      </c>
      <c r="D73" s="79">
        <f>D74+D83+D87+D80+D94</f>
        <v>4174</v>
      </c>
      <c r="E73" s="79">
        <f>SUM(F73:L73)</f>
        <v>2649</v>
      </c>
      <c r="F73" s="79">
        <f>F74+F83+F87+F80</f>
        <v>337</v>
      </c>
      <c r="G73" s="79">
        <f>G74+G83+G87+G80</f>
        <v>23</v>
      </c>
      <c r="H73" s="79">
        <f>H74+H83+H87+H80</f>
        <v>316</v>
      </c>
      <c r="I73" s="79">
        <f>I74+I83+I87+I80+I94</f>
        <v>206</v>
      </c>
      <c r="J73" s="79">
        <f>J74+J83+J87+J80</f>
        <v>749</v>
      </c>
      <c r="K73" s="79">
        <f>K74+K83+K87+K80</f>
        <v>570</v>
      </c>
      <c r="L73" s="81">
        <f>L74+L83+L87+L80</f>
        <v>448</v>
      </c>
    </row>
    <row r="74" spans="1:12" ht="17.649999999999999" customHeight="1" x14ac:dyDescent="0.25">
      <c r="A74" s="15" t="s">
        <v>110</v>
      </c>
      <c r="B74" s="41">
        <f>D74+E74</f>
        <v>304</v>
      </c>
      <c r="C74" s="82">
        <f t="shared" si="30"/>
        <v>1.2090840392952313</v>
      </c>
      <c r="D74" s="41">
        <f>SUM(D75:D79)</f>
        <v>187</v>
      </c>
      <c r="E74" s="41">
        <f>SUM(F74:L74)</f>
        <v>117</v>
      </c>
      <c r="F74" s="41">
        <f>SUM(F75:F79)</f>
        <v>15</v>
      </c>
      <c r="G74" s="41">
        <f>SUM(G75:G79)</f>
        <v>8</v>
      </c>
      <c r="H74" s="41">
        <f>SUM(H75:H79)</f>
        <v>0</v>
      </c>
      <c r="I74" s="41">
        <f>SUM(I75:I79)</f>
        <v>7</v>
      </c>
      <c r="J74" s="41">
        <f>SUM(J75:J79)</f>
        <v>26</v>
      </c>
      <c r="K74" s="41">
        <f>SUM(K75:K79)</f>
        <v>30</v>
      </c>
      <c r="L74" s="83">
        <f>SUM(L75:L78)</f>
        <v>31</v>
      </c>
    </row>
    <row r="75" spans="1:12" ht="17.649999999999999" customHeight="1" x14ac:dyDescent="0.2">
      <c r="A75" s="16" t="s">
        <v>53</v>
      </c>
      <c r="B75" s="51">
        <f t="shared" si="29"/>
        <v>64</v>
      </c>
      <c r="C75" s="84">
        <f t="shared" si="30"/>
        <v>0.25454400827268026</v>
      </c>
      <c r="D75" s="51">
        <v>38</v>
      </c>
      <c r="E75" s="51">
        <f t="shared" ref="E75:E78" si="31">SUM(F75:L75)</f>
        <v>26</v>
      </c>
      <c r="F75" s="85">
        <v>15</v>
      </c>
      <c r="G75" s="85"/>
      <c r="H75" s="85"/>
      <c r="I75" s="85"/>
      <c r="J75" s="85">
        <v>11</v>
      </c>
      <c r="K75" s="85"/>
      <c r="L75" s="86"/>
    </row>
    <row r="76" spans="1:12" ht="17.649999999999999" customHeight="1" x14ac:dyDescent="0.2">
      <c r="A76" s="16" t="s">
        <v>54</v>
      </c>
      <c r="B76" s="51">
        <f t="shared" ref="B76" si="32">D76+E76</f>
        <v>15</v>
      </c>
      <c r="C76" s="84">
        <f t="shared" ref="C76" si="33">+B76/$B$8*100</f>
        <v>5.9658751938909432E-2</v>
      </c>
      <c r="D76" s="51"/>
      <c r="E76" s="51">
        <f t="shared" si="31"/>
        <v>15</v>
      </c>
      <c r="F76" s="85"/>
      <c r="G76" s="85">
        <v>8</v>
      </c>
      <c r="H76" s="85"/>
      <c r="I76" s="85"/>
      <c r="J76" s="85"/>
      <c r="K76" s="85">
        <v>7</v>
      </c>
      <c r="L76" s="86"/>
    </row>
    <row r="77" spans="1:12" ht="17.649999999999999" customHeight="1" x14ac:dyDescent="0.2">
      <c r="A77" s="16" t="s">
        <v>55</v>
      </c>
      <c r="B77" s="51">
        <f t="shared" si="29"/>
        <v>51</v>
      </c>
      <c r="C77" s="84">
        <f t="shared" si="30"/>
        <v>0.20283975659229209</v>
      </c>
      <c r="D77" s="51">
        <v>43</v>
      </c>
      <c r="E77" s="51">
        <f t="shared" si="31"/>
        <v>8</v>
      </c>
      <c r="F77" s="85"/>
      <c r="G77" s="85"/>
      <c r="H77" s="85"/>
      <c r="I77" s="85"/>
      <c r="J77" s="85"/>
      <c r="K77" s="85"/>
      <c r="L77" s="86">
        <v>8</v>
      </c>
    </row>
    <row r="78" spans="1:12" ht="17.649999999999999" customHeight="1" x14ac:dyDescent="0.2">
      <c r="A78" s="16" t="s">
        <v>56</v>
      </c>
      <c r="B78" s="51">
        <f t="shared" si="29"/>
        <v>127</v>
      </c>
      <c r="C78" s="84">
        <f t="shared" si="30"/>
        <v>0.50511076641609987</v>
      </c>
      <c r="D78" s="51">
        <v>59</v>
      </c>
      <c r="E78" s="51">
        <f t="shared" si="31"/>
        <v>68</v>
      </c>
      <c r="F78" s="85"/>
      <c r="G78" s="85"/>
      <c r="H78" s="85"/>
      <c r="I78" s="85">
        <v>7</v>
      </c>
      <c r="J78" s="85">
        <v>15</v>
      </c>
      <c r="K78" s="85">
        <v>23</v>
      </c>
      <c r="L78" s="86">
        <v>23</v>
      </c>
    </row>
    <row r="79" spans="1:12" ht="17.649999999999999" customHeight="1" x14ac:dyDescent="0.2">
      <c r="A79" s="16" t="s">
        <v>107</v>
      </c>
      <c r="B79" s="51">
        <f t="shared" ref="B79" si="34">D79+E79</f>
        <v>47</v>
      </c>
      <c r="C79" s="84">
        <f t="shared" ref="C79" si="35">+B79/$B$8*100</f>
        <v>0.18693075607524959</v>
      </c>
      <c r="D79" s="51">
        <v>47</v>
      </c>
      <c r="E79" s="51"/>
      <c r="F79" s="85"/>
      <c r="G79" s="85"/>
      <c r="H79" s="85"/>
      <c r="I79" s="85"/>
      <c r="J79" s="85"/>
      <c r="K79" s="85"/>
      <c r="L79" s="86"/>
    </row>
    <row r="80" spans="1:12" s="20" customFormat="1" ht="17.649999999999999" customHeight="1" x14ac:dyDescent="0.25">
      <c r="A80" s="2" t="s">
        <v>111</v>
      </c>
      <c r="B80" s="41">
        <f t="shared" si="29"/>
        <v>117</v>
      </c>
      <c r="C80" s="82">
        <f t="shared" si="30"/>
        <v>0.46533826512349358</v>
      </c>
      <c r="D80" s="41">
        <f>SUM(D81:D82)</f>
        <v>51</v>
      </c>
      <c r="E80" s="41">
        <f t="shared" ref="E80:E109" si="36">SUM(F80:L80)</f>
        <v>66</v>
      </c>
      <c r="F80" s="87">
        <f>SUM(F81:F82)</f>
        <v>18</v>
      </c>
      <c r="G80" s="87">
        <f t="shared" ref="G80:K80" si="37">SUM(G81:G82)</f>
        <v>12</v>
      </c>
      <c r="H80" s="87">
        <f t="shared" si="37"/>
        <v>0</v>
      </c>
      <c r="I80" s="87">
        <f t="shared" si="37"/>
        <v>0</v>
      </c>
      <c r="J80" s="87">
        <f t="shared" si="37"/>
        <v>18</v>
      </c>
      <c r="K80" s="87">
        <f t="shared" si="37"/>
        <v>17</v>
      </c>
      <c r="L80" s="88">
        <f>SUM(L81)</f>
        <v>1</v>
      </c>
    </row>
    <row r="81" spans="1:12" ht="17.649999999999999" customHeight="1" x14ac:dyDescent="0.2">
      <c r="A81" s="16" t="s">
        <v>57</v>
      </c>
      <c r="B81" s="51">
        <f t="shared" si="29"/>
        <v>81</v>
      </c>
      <c r="C81" s="84">
        <f t="shared" si="30"/>
        <v>0.32215726047011095</v>
      </c>
      <c r="D81" s="51">
        <v>26</v>
      </c>
      <c r="E81" s="51">
        <f t="shared" si="36"/>
        <v>55</v>
      </c>
      <c r="F81" s="85">
        <v>7</v>
      </c>
      <c r="G81" s="51">
        <v>12</v>
      </c>
      <c r="H81" s="85"/>
      <c r="I81" s="85"/>
      <c r="J81" s="51">
        <v>18</v>
      </c>
      <c r="K81" s="85">
        <v>17</v>
      </c>
      <c r="L81" s="86">
        <v>1</v>
      </c>
    </row>
    <row r="82" spans="1:12" ht="17.649999999999999" customHeight="1" x14ac:dyDescent="0.2">
      <c r="A82" s="16" t="s">
        <v>58</v>
      </c>
      <c r="B82" s="51">
        <f t="shared" si="29"/>
        <v>36</v>
      </c>
      <c r="C82" s="84">
        <f t="shared" si="30"/>
        <v>0.14318100465338265</v>
      </c>
      <c r="D82" s="51">
        <v>25</v>
      </c>
      <c r="E82" s="51">
        <f t="shared" si="36"/>
        <v>11</v>
      </c>
      <c r="F82" s="85">
        <v>11</v>
      </c>
      <c r="G82" s="51"/>
      <c r="H82" s="85"/>
      <c r="I82" s="85"/>
      <c r="J82" s="51"/>
      <c r="K82" s="85"/>
      <c r="L82" s="86"/>
    </row>
    <row r="83" spans="1:12" ht="17.649999999999999" customHeight="1" x14ac:dyDescent="0.25">
      <c r="A83" s="2" t="s">
        <v>95</v>
      </c>
      <c r="B83" s="41">
        <f t="shared" si="29"/>
        <v>2233</v>
      </c>
      <c r="C83" s="82">
        <f t="shared" si="30"/>
        <v>8.8811995386389864</v>
      </c>
      <c r="D83" s="41">
        <f>+D84+D85+D86</f>
        <v>1417</v>
      </c>
      <c r="E83" s="41">
        <f t="shared" si="36"/>
        <v>816</v>
      </c>
      <c r="F83" s="41">
        <f t="shared" ref="F83:L83" si="38">F84+F85</f>
        <v>140</v>
      </c>
      <c r="G83" s="41">
        <f t="shared" si="38"/>
        <v>0</v>
      </c>
      <c r="H83" s="41">
        <f t="shared" si="38"/>
        <v>110</v>
      </c>
      <c r="I83" s="41">
        <f t="shared" si="38"/>
        <v>51</v>
      </c>
      <c r="J83" s="41">
        <f t="shared" si="38"/>
        <v>259</v>
      </c>
      <c r="K83" s="41">
        <f t="shared" si="38"/>
        <v>76</v>
      </c>
      <c r="L83" s="83">
        <f t="shared" si="38"/>
        <v>180</v>
      </c>
    </row>
    <row r="84" spans="1:12" ht="17.649999999999999" customHeight="1" x14ac:dyDescent="0.2">
      <c r="A84" s="16" t="s">
        <v>59</v>
      </c>
      <c r="B84" s="51">
        <f t="shared" si="29"/>
        <v>1815</v>
      </c>
      <c r="C84" s="84">
        <f t="shared" si="30"/>
        <v>7.2187089846080426</v>
      </c>
      <c r="D84" s="51">
        <v>1019</v>
      </c>
      <c r="E84" s="51">
        <f t="shared" si="36"/>
        <v>796</v>
      </c>
      <c r="F84" s="51">
        <v>140</v>
      </c>
      <c r="G84" s="51"/>
      <c r="H84" s="51">
        <v>110</v>
      </c>
      <c r="I84" s="51">
        <v>51</v>
      </c>
      <c r="J84" s="51">
        <v>239</v>
      </c>
      <c r="K84" s="51">
        <v>76</v>
      </c>
      <c r="L84" s="53">
        <v>180</v>
      </c>
    </row>
    <row r="85" spans="1:12" ht="17.649999999999999" customHeight="1" x14ac:dyDescent="0.2">
      <c r="A85" s="16" t="s">
        <v>60</v>
      </c>
      <c r="B85" s="51">
        <f t="shared" si="29"/>
        <v>228</v>
      </c>
      <c r="C85" s="84">
        <f t="shared" si="30"/>
        <v>0.9068130294714235</v>
      </c>
      <c r="D85" s="51">
        <v>208</v>
      </c>
      <c r="E85" s="51">
        <f t="shared" si="36"/>
        <v>20</v>
      </c>
      <c r="F85" s="51"/>
      <c r="G85" s="51"/>
      <c r="H85" s="51"/>
      <c r="I85" s="51"/>
      <c r="J85" s="51">
        <v>20</v>
      </c>
      <c r="K85" s="51"/>
      <c r="L85" s="53"/>
    </row>
    <row r="86" spans="1:12" ht="17.649999999999999" customHeight="1" x14ac:dyDescent="0.2">
      <c r="A86" s="16" t="s">
        <v>61</v>
      </c>
      <c r="B86" s="51">
        <f t="shared" ref="B86" si="39">D86+E86</f>
        <v>190</v>
      </c>
      <c r="C86" s="84">
        <f t="shared" ref="C86" si="40">+B86/$B$8*100</f>
        <v>0.75567752455951953</v>
      </c>
      <c r="D86" s="51">
        <v>190</v>
      </c>
      <c r="E86" s="51"/>
      <c r="F86" s="51"/>
      <c r="G86" s="51"/>
      <c r="H86" s="51"/>
      <c r="I86" s="51"/>
      <c r="J86" s="51"/>
      <c r="K86" s="51"/>
      <c r="L86" s="53"/>
    </row>
    <row r="87" spans="1:12" ht="17.649999999999999" customHeight="1" x14ac:dyDescent="0.25">
      <c r="A87" s="2" t="s">
        <v>25</v>
      </c>
      <c r="B87" s="41">
        <f t="shared" si="29"/>
        <v>4168</v>
      </c>
      <c r="C87" s="82">
        <f t="shared" si="30"/>
        <v>16.577178538758304</v>
      </c>
      <c r="D87" s="41">
        <f>SUM(D88:D93)</f>
        <v>2518</v>
      </c>
      <c r="E87" s="41">
        <f t="shared" ref="E87:E93" si="41">SUM(F87:L87)</f>
        <v>1650</v>
      </c>
      <c r="F87" s="41">
        <f>SUM(F88:F93)</f>
        <v>164</v>
      </c>
      <c r="G87" s="41">
        <f>SUM(G88:G93)</f>
        <v>3</v>
      </c>
      <c r="H87" s="41">
        <f>SUM(H88:H93)</f>
        <v>206</v>
      </c>
      <c r="I87" s="41">
        <f t="shared" ref="I87" si="42">SUM(I88:I92)</f>
        <v>148</v>
      </c>
      <c r="J87" s="41">
        <f>SUM(J88:J93)</f>
        <v>446</v>
      </c>
      <c r="K87" s="41">
        <f>SUM(K88:K93)</f>
        <v>447</v>
      </c>
      <c r="L87" s="83">
        <f>SUM(L88:L93)</f>
        <v>236</v>
      </c>
    </row>
    <row r="88" spans="1:12" ht="17.649999999999999" customHeight="1" x14ac:dyDescent="0.2">
      <c r="A88" s="16" t="s">
        <v>62</v>
      </c>
      <c r="B88" s="51">
        <f t="shared" ref="B88:B93" si="43">D88+E88</f>
        <v>365</v>
      </c>
      <c r="C88" s="84">
        <f t="shared" ref="C88:C93" si="44">+B88/$B$8*100</f>
        <v>1.4516962971801297</v>
      </c>
      <c r="D88" s="51">
        <v>365</v>
      </c>
      <c r="E88" s="51">
        <f t="shared" si="41"/>
        <v>0</v>
      </c>
      <c r="F88" s="51"/>
      <c r="G88" s="51"/>
      <c r="H88" s="51"/>
      <c r="I88" s="51"/>
      <c r="J88" s="51"/>
      <c r="K88" s="51"/>
      <c r="L88" s="53"/>
    </row>
    <row r="89" spans="1:12" ht="17.649999999999999" customHeight="1" x14ac:dyDescent="0.2">
      <c r="A89" s="16" t="s">
        <v>101</v>
      </c>
      <c r="B89" s="51">
        <f t="shared" si="43"/>
        <v>345</v>
      </c>
      <c r="C89" s="84">
        <f t="shared" si="44"/>
        <v>1.372151294594917</v>
      </c>
      <c r="D89" s="51">
        <v>344</v>
      </c>
      <c r="E89" s="51">
        <f t="shared" si="41"/>
        <v>1</v>
      </c>
      <c r="F89" s="51"/>
      <c r="G89" s="51"/>
      <c r="H89" s="51"/>
      <c r="I89" s="51"/>
      <c r="J89" s="51">
        <v>1</v>
      </c>
      <c r="K89" s="51"/>
      <c r="L89" s="53"/>
    </row>
    <row r="90" spans="1:12" ht="17.649999999999999" customHeight="1" x14ac:dyDescent="0.2">
      <c r="A90" s="16" t="s">
        <v>64</v>
      </c>
      <c r="B90" s="51">
        <f t="shared" si="43"/>
        <v>2259</v>
      </c>
      <c r="C90" s="84">
        <f t="shared" si="44"/>
        <v>8.9846080419997616</v>
      </c>
      <c r="D90" s="51">
        <v>1008</v>
      </c>
      <c r="E90" s="51">
        <f t="shared" si="41"/>
        <v>1251</v>
      </c>
      <c r="F90" s="51">
        <v>131</v>
      </c>
      <c r="G90" s="51"/>
      <c r="H90" s="51">
        <v>127</v>
      </c>
      <c r="I90" s="51">
        <v>148</v>
      </c>
      <c r="J90" s="51">
        <v>308</v>
      </c>
      <c r="K90" s="51">
        <v>350</v>
      </c>
      <c r="L90" s="53">
        <v>187</v>
      </c>
    </row>
    <row r="91" spans="1:12" ht="17.649999999999999" customHeight="1" x14ac:dyDescent="0.2">
      <c r="A91" s="16" t="s">
        <v>66</v>
      </c>
      <c r="B91" s="51">
        <f t="shared" si="43"/>
        <v>103</v>
      </c>
      <c r="C91" s="84">
        <f t="shared" si="44"/>
        <v>0.40965676331384476</v>
      </c>
      <c r="D91" s="51">
        <v>63</v>
      </c>
      <c r="E91" s="51">
        <f t="shared" si="41"/>
        <v>40</v>
      </c>
      <c r="F91" s="51">
        <v>5</v>
      </c>
      <c r="G91" s="51"/>
      <c r="H91" s="51">
        <v>4</v>
      </c>
      <c r="I91" s="85"/>
      <c r="J91" s="85">
        <v>25</v>
      </c>
      <c r="K91" s="51">
        <v>5</v>
      </c>
      <c r="L91" s="53">
        <v>1</v>
      </c>
    </row>
    <row r="92" spans="1:12" ht="17.649999999999999" customHeight="1" x14ac:dyDescent="0.2">
      <c r="A92" s="16" t="s">
        <v>65</v>
      </c>
      <c r="B92" s="51">
        <f t="shared" si="43"/>
        <v>885</v>
      </c>
      <c r="C92" s="84">
        <f t="shared" si="44"/>
        <v>3.5198663643956567</v>
      </c>
      <c r="D92" s="51">
        <v>530</v>
      </c>
      <c r="E92" s="51">
        <f t="shared" si="41"/>
        <v>355</v>
      </c>
      <c r="F92" s="51">
        <v>28</v>
      </c>
      <c r="G92" s="51"/>
      <c r="H92" s="51">
        <v>75</v>
      </c>
      <c r="I92" s="85"/>
      <c r="J92" s="85">
        <v>112</v>
      </c>
      <c r="K92" s="51">
        <v>92</v>
      </c>
      <c r="L92" s="53">
        <v>48</v>
      </c>
    </row>
    <row r="93" spans="1:12" ht="17.649999999999999" customHeight="1" x14ac:dyDescent="0.2">
      <c r="A93" s="16" t="s">
        <v>63</v>
      </c>
      <c r="B93" s="51">
        <f t="shared" si="43"/>
        <v>211</v>
      </c>
      <c r="C93" s="84">
        <f t="shared" si="44"/>
        <v>0.83919977727399275</v>
      </c>
      <c r="D93" s="51">
        <v>208</v>
      </c>
      <c r="E93" s="51">
        <f t="shared" si="41"/>
        <v>3</v>
      </c>
      <c r="F93" s="51"/>
      <c r="G93" s="51">
        <v>3</v>
      </c>
      <c r="H93" s="51"/>
      <c r="I93" s="51"/>
      <c r="J93" s="51"/>
      <c r="K93" s="51"/>
      <c r="L93" s="53"/>
    </row>
    <row r="94" spans="1:12" s="20" customFormat="1" ht="17.649999999999999" customHeight="1" x14ac:dyDescent="0.25">
      <c r="A94" s="2" t="s">
        <v>114</v>
      </c>
      <c r="B94" s="41">
        <f t="shared" si="29"/>
        <v>1</v>
      </c>
      <c r="C94" s="82">
        <f t="shared" ref="C94" si="45">+B94/$B$8*100</f>
        <v>3.977250129260629E-3</v>
      </c>
      <c r="D94" s="41">
        <v>1</v>
      </c>
      <c r="E94" s="41">
        <f t="shared" si="36"/>
        <v>0</v>
      </c>
      <c r="F94" s="41"/>
      <c r="G94" s="41"/>
      <c r="H94" s="41"/>
      <c r="I94" s="87"/>
      <c r="J94" s="87"/>
      <c r="K94" s="41"/>
      <c r="L94" s="83"/>
    </row>
    <row r="95" spans="1:12" ht="17.649999999999999" customHeight="1" x14ac:dyDescent="0.2">
      <c r="A95" s="8"/>
      <c r="B95" s="90" t="s">
        <v>2</v>
      </c>
      <c r="C95" s="84"/>
      <c r="D95" s="85"/>
      <c r="E95" s="90">
        <f t="shared" si="36"/>
        <v>0</v>
      </c>
      <c r="F95" s="85"/>
      <c r="G95" s="85"/>
      <c r="H95" s="85"/>
      <c r="I95" s="85"/>
      <c r="J95" s="85"/>
      <c r="K95" s="85"/>
      <c r="L95" s="118"/>
    </row>
    <row r="96" spans="1:12" ht="17.649999999999999" customHeight="1" x14ac:dyDescent="0.2">
      <c r="A96" s="30" t="s">
        <v>22</v>
      </c>
      <c r="B96" s="91">
        <f t="shared" ref="B96:B121" si="46">D96+E96</f>
        <v>3331</v>
      </c>
      <c r="C96" s="92">
        <f t="shared" si="30"/>
        <v>13.248220180567156</v>
      </c>
      <c r="D96" s="91">
        <f>D103+D98+D116+D109+D119+D122+D102+D97</f>
        <v>2420</v>
      </c>
      <c r="E96" s="91">
        <f t="shared" si="36"/>
        <v>911</v>
      </c>
      <c r="F96" s="91">
        <f>F103+F98+F118+F109+F121+F122</f>
        <v>87</v>
      </c>
      <c r="G96" s="91">
        <f>G103+G98+G118+G109+G121+G122</f>
        <v>0</v>
      </c>
      <c r="H96" s="91">
        <f>H108+H98+H116+H109+H121+H122</f>
        <v>102</v>
      </c>
      <c r="I96" s="91">
        <f>I103+I98+I116+I109+I121+I122</f>
        <v>160</v>
      </c>
      <c r="J96" s="91">
        <f>J103+J98+J118+J109+J121+J122</f>
        <v>224</v>
      </c>
      <c r="K96" s="91">
        <f>K98+K118+K109+K121+K122+K103</f>
        <v>111</v>
      </c>
      <c r="L96" s="119">
        <f>L103+L98+L118+L109+L121+L122</f>
        <v>227</v>
      </c>
    </row>
    <row r="97" spans="1:12" ht="17.649999999999999" customHeight="1" x14ac:dyDescent="0.25">
      <c r="A97" s="30" t="s">
        <v>135</v>
      </c>
      <c r="B97" s="41">
        <f t="shared" ref="B97:B102" si="47">D97+E97</f>
        <v>1</v>
      </c>
      <c r="C97" s="82">
        <f t="shared" ref="C97" si="48">+B97/$B$8*100</f>
        <v>3.977250129260629E-3</v>
      </c>
      <c r="D97" s="91">
        <v>1</v>
      </c>
      <c r="E97" s="91"/>
      <c r="F97" s="91"/>
      <c r="G97" s="91"/>
      <c r="H97" s="91"/>
      <c r="I97" s="91"/>
      <c r="J97" s="91"/>
      <c r="K97" s="91"/>
      <c r="L97" s="119"/>
    </row>
    <row r="98" spans="1:12" ht="17.649999999999999" customHeight="1" x14ac:dyDescent="0.25">
      <c r="A98" s="15" t="s">
        <v>110</v>
      </c>
      <c r="B98" s="41">
        <f t="shared" si="47"/>
        <v>77</v>
      </c>
      <c r="C98" s="82">
        <f t="shared" si="30"/>
        <v>0.30624825995306848</v>
      </c>
      <c r="D98" s="41">
        <f>SUM(D99:D101)</f>
        <v>56</v>
      </c>
      <c r="E98" s="41">
        <f t="shared" si="36"/>
        <v>21</v>
      </c>
      <c r="F98" s="41">
        <f t="shared" ref="F98:K98" si="49">SUM(F99:F101)</f>
        <v>0</v>
      </c>
      <c r="G98" s="41">
        <f t="shared" si="49"/>
        <v>0</v>
      </c>
      <c r="H98" s="41">
        <f t="shared" si="49"/>
        <v>0</v>
      </c>
      <c r="I98" s="41">
        <f t="shared" si="49"/>
        <v>19</v>
      </c>
      <c r="J98" s="41">
        <f t="shared" si="49"/>
        <v>0</v>
      </c>
      <c r="K98" s="41">
        <f t="shared" si="49"/>
        <v>0</v>
      </c>
      <c r="L98" s="89">
        <f>SUM(L99:L101)</f>
        <v>2</v>
      </c>
    </row>
    <row r="99" spans="1:12" ht="17.649999999999999" customHeight="1" x14ac:dyDescent="0.2">
      <c r="A99" s="16" t="s">
        <v>67</v>
      </c>
      <c r="B99" s="51">
        <f t="shared" si="47"/>
        <v>25</v>
      </c>
      <c r="C99" s="84">
        <f>+B99/$B$8*100</f>
        <v>9.943125323151572E-2</v>
      </c>
      <c r="D99" s="51">
        <v>25</v>
      </c>
      <c r="E99" s="51">
        <f>SUM(F99:L99)</f>
        <v>0</v>
      </c>
      <c r="F99" s="85"/>
      <c r="G99" s="85"/>
      <c r="H99" s="85"/>
      <c r="I99" s="85"/>
      <c r="J99" s="85"/>
      <c r="K99" s="85"/>
      <c r="L99" s="118"/>
    </row>
    <row r="100" spans="1:12" ht="17.649999999999999" customHeight="1" x14ac:dyDescent="0.2">
      <c r="A100" s="16" t="s">
        <v>68</v>
      </c>
      <c r="B100" s="51">
        <f t="shared" si="47"/>
        <v>21</v>
      </c>
      <c r="C100" s="84">
        <f>+B100/$B$8*100</f>
        <v>8.3522252714473208E-2</v>
      </c>
      <c r="D100" s="51">
        <v>18</v>
      </c>
      <c r="E100" s="51">
        <f>SUM(F100:L100)</f>
        <v>3</v>
      </c>
      <c r="F100" s="90"/>
      <c r="G100" s="85"/>
      <c r="H100" s="85"/>
      <c r="I100" s="85">
        <v>2</v>
      </c>
      <c r="J100" s="85"/>
      <c r="K100" s="85"/>
      <c r="L100" s="118">
        <v>1</v>
      </c>
    </row>
    <row r="101" spans="1:12" ht="17.649999999999999" customHeight="1" x14ac:dyDescent="0.2">
      <c r="A101" s="16" t="s">
        <v>102</v>
      </c>
      <c r="B101" s="51">
        <f t="shared" si="47"/>
        <v>13</v>
      </c>
      <c r="C101" s="84">
        <f>+B101/$B$8*100</f>
        <v>5.1704251680388183E-2</v>
      </c>
      <c r="D101" s="51">
        <v>13</v>
      </c>
      <c r="E101" s="51"/>
      <c r="F101" s="90"/>
      <c r="G101" s="85"/>
      <c r="H101" s="85"/>
      <c r="I101" s="85">
        <v>17</v>
      </c>
      <c r="J101" s="85"/>
      <c r="K101" s="85"/>
      <c r="L101" s="118">
        <v>1</v>
      </c>
    </row>
    <row r="102" spans="1:12" s="20" customFormat="1" ht="17.649999999999999" customHeight="1" x14ac:dyDescent="0.25">
      <c r="A102" s="15" t="s">
        <v>117</v>
      </c>
      <c r="B102" s="41">
        <f t="shared" si="47"/>
        <v>5</v>
      </c>
      <c r="C102" s="82">
        <f>+B102/$B$8*100</f>
        <v>1.9886250646303148E-2</v>
      </c>
      <c r="D102" s="41">
        <v>5</v>
      </c>
      <c r="E102" s="41"/>
      <c r="F102" s="41"/>
      <c r="G102" s="41"/>
      <c r="H102" s="41"/>
      <c r="I102" s="41"/>
      <c r="J102" s="41"/>
      <c r="K102" s="41"/>
      <c r="L102" s="89"/>
    </row>
    <row r="103" spans="1:12" ht="17.649999999999999" customHeight="1" x14ac:dyDescent="0.25">
      <c r="A103" s="2" t="s">
        <v>95</v>
      </c>
      <c r="B103" s="41">
        <f t="shared" si="46"/>
        <v>1434</v>
      </c>
      <c r="C103" s="82">
        <f t="shared" ref="C103:C122" si="50">+B103/$B$8*100</f>
        <v>5.7033766853597418</v>
      </c>
      <c r="D103" s="41">
        <f>SUM(D104:D108)</f>
        <v>1168</v>
      </c>
      <c r="E103" s="41">
        <f t="shared" si="36"/>
        <v>266</v>
      </c>
      <c r="F103" s="87">
        <f>SUM(F104:F108)</f>
        <v>52</v>
      </c>
      <c r="G103" s="87">
        <f t="shared" ref="G103:H103" si="51">SUM(G104:G108)</f>
        <v>0</v>
      </c>
      <c r="H103" s="87">
        <f t="shared" si="51"/>
        <v>0</v>
      </c>
      <c r="I103" s="87">
        <f>SUM(I104:I108)</f>
        <v>21</v>
      </c>
      <c r="J103" s="87">
        <f>SUM(J104:J108)</f>
        <v>40</v>
      </c>
      <c r="K103" s="87">
        <f>SUM(K104:K108)</f>
        <v>58</v>
      </c>
      <c r="L103" s="100">
        <f>SUM(L104:L108)</f>
        <v>95</v>
      </c>
    </row>
    <row r="104" spans="1:12" ht="17.649999999999999" customHeight="1" x14ac:dyDescent="0.2">
      <c r="A104" s="16" t="s">
        <v>69</v>
      </c>
      <c r="B104" s="51">
        <f>D104+E104</f>
        <v>348</v>
      </c>
      <c r="C104" s="84">
        <f>+B104/$B$8*100</f>
        <v>1.3840830449826991</v>
      </c>
      <c r="D104" s="51">
        <v>297</v>
      </c>
      <c r="E104" s="51">
        <f>SUM(F104:L104)</f>
        <v>51</v>
      </c>
      <c r="F104" s="85">
        <v>14</v>
      </c>
      <c r="G104" s="85"/>
      <c r="H104" s="85"/>
      <c r="I104" s="85"/>
      <c r="J104" s="85"/>
      <c r="K104" s="85">
        <v>17</v>
      </c>
      <c r="L104" s="118">
        <v>20</v>
      </c>
    </row>
    <row r="105" spans="1:12" ht="17.649999999999999" customHeight="1" x14ac:dyDescent="0.2">
      <c r="A105" s="16" t="s">
        <v>122</v>
      </c>
      <c r="B105" s="51">
        <f>D105+E105</f>
        <v>162</v>
      </c>
      <c r="C105" s="84">
        <f>+B105/$B$8*100</f>
        <v>0.6443145209402219</v>
      </c>
      <c r="D105" s="51">
        <v>115</v>
      </c>
      <c r="E105" s="51">
        <f>SUM(F105:L105)</f>
        <v>47</v>
      </c>
      <c r="F105" s="85">
        <v>15</v>
      </c>
      <c r="G105" s="85"/>
      <c r="H105" s="85"/>
      <c r="I105" s="85"/>
      <c r="J105" s="85"/>
      <c r="K105" s="85">
        <v>7</v>
      </c>
      <c r="L105" s="118">
        <v>25</v>
      </c>
    </row>
    <row r="106" spans="1:12" ht="17.649999999999999" customHeight="1" x14ac:dyDescent="0.2">
      <c r="A106" s="16" t="s">
        <v>123</v>
      </c>
      <c r="B106" s="51">
        <f>D106+E106</f>
        <v>66</v>
      </c>
      <c r="C106" s="84">
        <f>+B106/$B$8*100</f>
        <v>0.26249850853120149</v>
      </c>
      <c r="D106" s="51">
        <v>40</v>
      </c>
      <c r="E106" s="51">
        <f>SUM(F106:L106)</f>
        <v>26</v>
      </c>
      <c r="F106" s="85"/>
      <c r="G106" s="85"/>
      <c r="H106" s="85"/>
      <c r="I106" s="85">
        <v>11</v>
      </c>
      <c r="J106" s="85"/>
      <c r="K106" s="85"/>
      <c r="L106" s="118">
        <v>15</v>
      </c>
    </row>
    <row r="107" spans="1:12" ht="17.649999999999999" customHeight="1" x14ac:dyDescent="0.2">
      <c r="A107" s="16" t="s">
        <v>70</v>
      </c>
      <c r="B107" s="51">
        <f>D107+E107</f>
        <v>554</v>
      </c>
      <c r="C107" s="84">
        <f>+B107/$B$8*100</f>
        <v>2.2033965716103889</v>
      </c>
      <c r="D107" s="51">
        <v>460</v>
      </c>
      <c r="E107" s="51">
        <f>SUM(F107:L107)</f>
        <v>94</v>
      </c>
      <c r="F107" s="85">
        <v>14</v>
      </c>
      <c r="G107" s="85"/>
      <c r="H107" s="85"/>
      <c r="I107" s="85"/>
      <c r="J107" s="85">
        <v>40</v>
      </c>
      <c r="K107" s="85">
        <v>22</v>
      </c>
      <c r="L107" s="118">
        <v>18</v>
      </c>
    </row>
    <row r="108" spans="1:12" ht="17.649999999999999" customHeight="1" x14ac:dyDescent="0.25">
      <c r="A108" s="16" t="s">
        <v>71</v>
      </c>
      <c r="B108" s="51">
        <f>D108+E108</f>
        <v>304</v>
      </c>
      <c r="C108" s="84">
        <f>+B108/$B$8*100</f>
        <v>1.2090840392952313</v>
      </c>
      <c r="D108" s="51">
        <v>256</v>
      </c>
      <c r="E108" s="51">
        <f>SUM(F108:L108)</f>
        <v>48</v>
      </c>
      <c r="F108" s="51">
        <v>9</v>
      </c>
      <c r="G108" s="41"/>
      <c r="H108" s="41"/>
      <c r="I108" s="51">
        <v>10</v>
      </c>
      <c r="J108" s="41"/>
      <c r="K108" s="51">
        <v>12</v>
      </c>
      <c r="L108" s="103">
        <v>17</v>
      </c>
    </row>
    <row r="109" spans="1:12" ht="17.649999999999999" customHeight="1" x14ac:dyDescent="0.25">
      <c r="A109" s="2" t="s">
        <v>25</v>
      </c>
      <c r="B109" s="41">
        <f t="shared" si="46"/>
        <v>1594</v>
      </c>
      <c r="C109" s="82">
        <f t="shared" si="50"/>
        <v>6.3397367060414433</v>
      </c>
      <c r="D109" s="41">
        <f>SUM(D110:D115)</f>
        <v>977</v>
      </c>
      <c r="E109" s="41">
        <f t="shared" si="36"/>
        <v>617</v>
      </c>
      <c r="F109" s="41">
        <f>SUM(F110:F115)</f>
        <v>35</v>
      </c>
      <c r="G109" s="41"/>
      <c r="H109" s="41">
        <f>SUM(H110:H113)</f>
        <v>99</v>
      </c>
      <c r="I109" s="41">
        <f>SUM(I110:I113)</f>
        <v>119</v>
      </c>
      <c r="J109" s="41">
        <f>SUM(J110:J113)</f>
        <v>184</v>
      </c>
      <c r="K109" s="41">
        <f>SUM(K110:K115)</f>
        <v>51</v>
      </c>
      <c r="L109" s="89">
        <f>SUM(L110:L114)</f>
        <v>129</v>
      </c>
    </row>
    <row r="110" spans="1:12" ht="17.649999999999999" customHeight="1" x14ac:dyDescent="0.2">
      <c r="A110" s="16" t="s">
        <v>99</v>
      </c>
      <c r="B110" s="51">
        <f t="shared" ref="B110:B115" si="52">D110+E110</f>
        <v>52</v>
      </c>
      <c r="C110" s="93">
        <f t="shared" ref="C110:C115" si="53">+B110/$B$8*100</f>
        <v>0.20681700672155273</v>
      </c>
      <c r="D110" s="65">
        <v>52</v>
      </c>
      <c r="E110" s="51">
        <f t="shared" ref="E110:E115" si="54">SUM(F110:L110)</f>
        <v>0</v>
      </c>
      <c r="F110" s="65"/>
      <c r="G110" s="65"/>
      <c r="H110" s="65"/>
      <c r="I110" s="65"/>
      <c r="J110" s="65"/>
      <c r="K110" s="65"/>
      <c r="L110" s="66"/>
    </row>
    <row r="111" spans="1:12" ht="17.649999999999999" customHeight="1" x14ac:dyDescent="0.2">
      <c r="A111" s="16" t="s">
        <v>100</v>
      </c>
      <c r="B111" s="51">
        <f t="shared" si="52"/>
        <v>144</v>
      </c>
      <c r="C111" s="93">
        <f t="shared" si="53"/>
        <v>0.57272401861353062</v>
      </c>
      <c r="D111" s="65">
        <v>144</v>
      </c>
      <c r="E111" s="51">
        <f t="shared" si="54"/>
        <v>0</v>
      </c>
      <c r="F111" s="65"/>
      <c r="G111" s="65"/>
      <c r="H111" s="65"/>
      <c r="I111" s="65"/>
      <c r="J111" s="65"/>
      <c r="K111" s="65"/>
      <c r="L111" s="66"/>
    </row>
    <row r="112" spans="1:12" ht="17.649999999999999" customHeight="1" x14ac:dyDescent="0.2">
      <c r="A112" s="16" t="s">
        <v>72</v>
      </c>
      <c r="B112" s="51">
        <f t="shared" si="52"/>
        <v>462</v>
      </c>
      <c r="C112" s="93">
        <f t="shared" si="53"/>
        <v>1.8374895597184107</v>
      </c>
      <c r="D112" s="65">
        <v>364</v>
      </c>
      <c r="E112" s="51">
        <f t="shared" si="54"/>
        <v>98</v>
      </c>
      <c r="F112" s="65"/>
      <c r="G112" s="65"/>
      <c r="H112" s="65"/>
      <c r="I112" s="65"/>
      <c r="J112" s="65">
        <v>98</v>
      </c>
      <c r="K112" s="65"/>
      <c r="L112" s="66"/>
    </row>
    <row r="113" spans="1:12" ht="17.649999999999999" customHeight="1" x14ac:dyDescent="0.2">
      <c r="A113" s="16" t="s">
        <v>60</v>
      </c>
      <c r="B113" s="51">
        <f t="shared" si="52"/>
        <v>833</v>
      </c>
      <c r="C113" s="84">
        <f t="shared" si="53"/>
        <v>3.313049357674104</v>
      </c>
      <c r="D113" s="65">
        <v>314</v>
      </c>
      <c r="E113" s="51">
        <f t="shared" si="54"/>
        <v>519</v>
      </c>
      <c r="F113" s="65">
        <v>35</v>
      </c>
      <c r="G113" s="65"/>
      <c r="H113" s="65">
        <v>99</v>
      </c>
      <c r="I113" s="65">
        <v>119</v>
      </c>
      <c r="J113" s="65">
        <v>86</v>
      </c>
      <c r="K113" s="65">
        <v>51</v>
      </c>
      <c r="L113" s="66">
        <v>129</v>
      </c>
    </row>
    <row r="114" spans="1:12" ht="17.649999999999999" customHeight="1" x14ac:dyDescent="0.2">
      <c r="A114" s="16" t="s">
        <v>73</v>
      </c>
      <c r="B114" s="51">
        <f t="shared" si="52"/>
        <v>62</v>
      </c>
      <c r="C114" s="84">
        <f t="shared" si="53"/>
        <v>0.24658950801415899</v>
      </c>
      <c r="D114" s="65">
        <v>62</v>
      </c>
      <c r="E114" s="51">
        <f t="shared" si="54"/>
        <v>0</v>
      </c>
      <c r="F114" s="65"/>
      <c r="G114" s="65"/>
      <c r="H114" s="65"/>
      <c r="I114" s="65"/>
      <c r="J114" s="65"/>
      <c r="K114" s="65"/>
      <c r="L114" s="66"/>
    </row>
    <row r="115" spans="1:12" ht="17.649999999999999" customHeight="1" x14ac:dyDescent="0.2">
      <c r="A115" s="16" t="s">
        <v>74</v>
      </c>
      <c r="B115" s="51">
        <f t="shared" si="52"/>
        <v>41</v>
      </c>
      <c r="C115" s="84">
        <f t="shared" si="53"/>
        <v>0.1630672552996858</v>
      </c>
      <c r="D115" s="65">
        <v>41</v>
      </c>
      <c r="E115" s="51">
        <f t="shared" si="54"/>
        <v>0</v>
      </c>
      <c r="F115" s="65"/>
      <c r="G115" s="65"/>
      <c r="H115" s="65"/>
      <c r="I115" s="65"/>
      <c r="J115" s="65"/>
      <c r="K115" s="65"/>
      <c r="L115" s="66"/>
    </row>
    <row r="116" spans="1:12" ht="17.649999999999999" customHeight="1" x14ac:dyDescent="0.25">
      <c r="A116" s="2" t="s">
        <v>103</v>
      </c>
      <c r="B116" s="41">
        <f t="shared" si="46"/>
        <v>4</v>
      </c>
      <c r="C116" s="82">
        <f t="shared" si="50"/>
        <v>1.5909000517042516E-2</v>
      </c>
      <c r="D116" s="54">
        <f>SUM(D117:D118)</f>
        <v>2</v>
      </c>
      <c r="E116" s="41">
        <f t="shared" ref="E116:E122" si="55">SUM(F116:L116)</f>
        <v>2</v>
      </c>
      <c r="F116" s="65"/>
      <c r="G116" s="65"/>
      <c r="H116" s="54">
        <f>SUM(H117)</f>
        <v>1</v>
      </c>
      <c r="I116" s="54">
        <f>SUM(I117:I118)</f>
        <v>1</v>
      </c>
      <c r="J116" s="65"/>
      <c r="K116" s="65"/>
      <c r="L116" s="66"/>
    </row>
    <row r="117" spans="1:12" ht="17.649999999999999" customHeight="1" x14ac:dyDescent="0.2">
      <c r="A117" s="16" t="s">
        <v>60</v>
      </c>
      <c r="B117" s="51">
        <f t="shared" ref="B117" si="56">D117+E117</f>
        <v>3</v>
      </c>
      <c r="C117" s="84">
        <f t="shared" ref="C117" si="57">+B117/$B$8*100</f>
        <v>1.1931750387781888E-2</v>
      </c>
      <c r="D117" s="51">
        <v>1</v>
      </c>
      <c r="E117" s="51">
        <f t="shared" ref="E117:E120" si="58">SUM(F117:L117)</f>
        <v>2</v>
      </c>
      <c r="F117" s="51"/>
      <c r="G117" s="51"/>
      <c r="H117" s="51">
        <v>1</v>
      </c>
      <c r="I117" s="51">
        <v>1</v>
      </c>
      <c r="J117" s="51"/>
      <c r="K117" s="51"/>
      <c r="L117" s="103"/>
    </row>
    <row r="118" spans="1:12" ht="17.649999999999999" customHeight="1" x14ac:dyDescent="0.2">
      <c r="A118" s="16" t="s">
        <v>73</v>
      </c>
      <c r="B118" s="51">
        <f t="shared" ref="B118" si="59">D118+E118</f>
        <v>1</v>
      </c>
      <c r="C118" s="84">
        <f t="shared" ref="C118" si="60">+B118/$B$8*100</f>
        <v>3.977250129260629E-3</v>
      </c>
      <c r="D118" s="51">
        <v>1</v>
      </c>
      <c r="E118" s="51">
        <f t="shared" si="58"/>
        <v>0</v>
      </c>
      <c r="F118" s="51"/>
      <c r="G118" s="51"/>
      <c r="H118" s="51"/>
      <c r="I118" s="51"/>
      <c r="J118" s="51"/>
      <c r="K118" s="51"/>
      <c r="L118" s="103"/>
    </row>
    <row r="119" spans="1:12" s="20" customFormat="1" ht="17.649999999999999" customHeight="1" x14ac:dyDescent="0.25">
      <c r="A119" s="2" t="s">
        <v>130</v>
      </c>
      <c r="B119" s="41">
        <f>D119+E119</f>
        <v>196</v>
      </c>
      <c r="C119" s="82">
        <f t="shared" ref="C119:C120" si="61">+B119/$B$8*100</f>
        <v>0.77954102533508329</v>
      </c>
      <c r="D119" s="41">
        <f>SUM(D120:D121)</f>
        <v>191</v>
      </c>
      <c r="E119" s="41">
        <f>SUM(F119:L119)</f>
        <v>5</v>
      </c>
      <c r="F119" s="41">
        <f>SUM(F120:F121)</f>
        <v>0</v>
      </c>
      <c r="G119" s="41">
        <f t="shared" ref="G119:L119" si="62">SUM(G120:G121)</f>
        <v>0</v>
      </c>
      <c r="H119" s="41">
        <f t="shared" si="62"/>
        <v>2</v>
      </c>
      <c r="I119" s="41">
        <f t="shared" si="62"/>
        <v>0</v>
      </c>
      <c r="J119" s="41">
        <f t="shared" si="62"/>
        <v>0</v>
      </c>
      <c r="K119" s="41">
        <f t="shared" si="62"/>
        <v>2</v>
      </c>
      <c r="L119" s="83">
        <f t="shared" si="62"/>
        <v>1</v>
      </c>
    </row>
    <row r="120" spans="1:12" ht="17.649999999999999" customHeight="1" x14ac:dyDescent="0.2">
      <c r="A120" s="16" t="s">
        <v>131</v>
      </c>
      <c r="B120" s="51">
        <f t="shared" ref="B120" si="63">D120+E120</f>
        <v>190</v>
      </c>
      <c r="C120" s="84">
        <f t="shared" si="61"/>
        <v>0.75567752455951953</v>
      </c>
      <c r="D120" s="51">
        <v>190</v>
      </c>
      <c r="E120" s="51">
        <f t="shared" si="58"/>
        <v>0</v>
      </c>
      <c r="F120" s="51"/>
      <c r="G120" s="51"/>
      <c r="H120" s="51"/>
      <c r="I120" s="51"/>
      <c r="J120" s="51"/>
      <c r="K120" s="51"/>
      <c r="L120" s="103"/>
    </row>
    <row r="121" spans="1:12" ht="17.649999999999999" customHeight="1" x14ac:dyDescent="0.2">
      <c r="A121" s="16" t="s">
        <v>134</v>
      </c>
      <c r="B121" s="51">
        <f t="shared" si="46"/>
        <v>6</v>
      </c>
      <c r="C121" s="84">
        <f t="shared" si="50"/>
        <v>2.3863500775563776E-2</v>
      </c>
      <c r="D121" s="51">
        <v>1</v>
      </c>
      <c r="E121" s="51">
        <f t="shared" si="55"/>
        <v>5</v>
      </c>
      <c r="F121" s="51"/>
      <c r="G121" s="51"/>
      <c r="H121" s="51">
        <v>2</v>
      </c>
      <c r="I121" s="51"/>
      <c r="J121" s="51"/>
      <c r="K121" s="51">
        <v>2</v>
      </c>
      <c r="L121" s="103">
        <v>1</v>
      </c>
    </row>
    <row r="122" spans="1:12" s="20" customFormat="1" ht="17.649999999999999" customHeight="1" x14ac:dyDescent="0.25">
      <c r="A122" s="2" t="s">
        <v>3</v>
      </c>
      <c r="B122" s="54">
        <f>D122+E122</f>
        <v>20</v>
      </c>
      <c r="C122" s="94">
        <f t="shared" si="50"/>
        <v>7.954500258521259E-2</v>
      </c>
      <c r="D122" s="54">
        <v>20</v>
      </c>
      <c r="E122" s="78">
        <f t="shared" si="55"/>
        <v>0</v>
      </c>
      <c r="F122" s="54"/>
      <c r="G122" s="54"/>
      <c r="H122" s="54"/>
      <c r="I122" s="54"/>
      <c r="J122" s="54"/>
      <c r="K122" s="54"/>
      <c r="L122" s="67"/>
    </row>
    <row r="123" spans="1:12" ht="17.649999999999999" customHeight="1" x14ac:dyDescent="0.2">
      <c r="A123" s="31"/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6"/>
    </row>
    <row r="124" spans="1:12" ht="17.649999999999999" customHeight="1" x14ac:dyDescent="0.2">
      <c r="A124" s="32" t="s">
        <v>23</v>
      </c>
      <c r="B124" s="97">
        <f t="shared" ref="B124:B141" si="64">D124+E124</f>
        <v>4223</v>
      </c>
      <c r="C124" s="98">
        <f>+B124/$B$8*100</f>
        <v>16.795927295867639</v>
      </c>
      <c r="D124" s="97">
        <f>D125+D132+D141+D137+D131+D130+D142</f>
        <v>2854</v>
      </c>
      <c r="E124" s="97">
        <f>SUM(F124:L124)</f>
        <v>1369</v>
      </c>
      <c r="F124" s="97">
        <f t="shared" ref="F124:K124" si="65">F125+F132+F141+F137</f>
        <v>129</v>
      </c>
      <c r="G124" s="97">
        <f t="shared" si="65"/>
        <v>41</v>
      </c>
      <c r="H124" s="97">
        <f t="shared" si="65"/>
        <v>143</v>
      </c>
      <c r="I124" s="97">
        <f t="shared" si="65"/>
        <v>93</v>
      </c>
      <c r="J124" s="97">
        <f t="shared" si="65"/>
        <v>396</v>
      </c>
      <c r="K124" s="97">
        <f t="shared" si="65"/>
        <v>279</v>
      </c>
      <c r="L124" s="99">
        <f>L125+L132+L137+L141</f>
        <v>288</v>
      </c>
    </row>
    <row r="125" spans="1:12" ht="17.649999999999999" customHeight="1" x14ac:dyDescent="0.25">
      <c r="A125" s="15" t="s">
        <v>110</v>
      </c>
      <c r="B125" s="41">
        <f t="shared" si="64"/>
        <v>139</v>
      </c>
      <c r="C125" s="82">
        <f t="shared" ref="C125:C135" si="66">+B125/$B$8*100</f>
        <v>0.55283776796722739</v>
      </c>
      <c r="D125" s="41">
        <f>SUM(D126:D129)</f>
        <v>139</v>
      </c>
      <c r="E125" s="41">
        <f>SUM(F125:L125)</f>
        <v>0</v>
      </c>
      <c r="F125" s="87">
        <f t="shared" ref="F125:L125" si="67">SUM(F126:F127)</f>
        <v>0</v>
      </c>
      <c r="G125" s="87">
        <f t="shared" si="67"/>
        <v>0</v>
      </c>
      <c r="H125" s="87">
        <f t="shared" si="67"/>
        <v>0</v>
      </c>
      <c r="I125" s="87">
        <f t="shared" si="67"/>
        <v>0</v>
      </c>
      <c r="J125" s="87">
        <f t="shared" si="67"/>
        <v>0</v>
      </c>
      <c r="K125" s="87">
        <f t="shared" si="67"/>
        <v>0</v>
      </c>
      <c r="L125" s="100">
        <f t="shared" si="67"/>
        <v>0</v>
      </c>
    </row>
    <row r="126" spans="1:12" ht="17.649999999999999" customHeight="1" x14ac:dyDescent="0.2">
      <c r="A126" s="16" t="s">
        <v>115</v>
      </c>
      <c r="B126" s="51">
        <f>D126+E126</f>
        <v>30</v>
      </c>
      <c r="C126" s="84">
        <f>+B126/$B$8*100</f>
        <v>0.11931750387781886</v>
      </c>
      <c r="D126" s="51">
        <v>30</v>
      </c>
      <c r="E126" s="51">
        <f>SUM(F126:L126)</f>
        <v>0</v>
      </c>
      <c r="F126" s="85"/>
      <c r="G126" s="85"/>
      <c r="H126" s="85"/>
      <c r="I126" s="85"/>
      <c r="J126" s="85"/>
      <c r="K126" s="85"/>
      <c r="L126" s="101"/>
    </row>
    <row r="127" spans="1:12" ht="17.649999999999999" customHeight="1" x14ac:dyDescent="0.2">
      <c r="A127" s="16" t="s">
        <v>75</v>
      </c>
      <c r="B127" s="51">
        <f>D127+E127</f>
        <v>79</v>
      </c>
      <c r="C127" s="84">
        <f>+B127/$B$8*100</f>
        <v>0.31420276021158972</v>
      </c>
      <c r="D127" s="51">
        <v>79</v>
      </c>
      <c r="E127" s="51">
        <f>SUM(F127:L127)</f>
        <v>0</v>
      </c>
      <c r="F127" s="85"/>
      <c r="G127" s="85"/>
      <c r="H127" s="85"/>
      <c r="I127" s="85"/>
      <c r="J127" s="85"/>
      <c r="K127" s="85"/>
      <c r="L127" s="101"/>
    </row>
    <row r="128" spans="1:12" ht="17.649999999999999" customHeight="1" x14ac:dyDescent="0.2">
      <c r="A128" s="16" t="s">
        <v>124</v>
      </c>
      <c r="B128" s="51">
        <f>D128+E128</f>
        <v>29</v>
      </c>
      <c r="C128" s="84">
        <f>+B128/$B$8*100</f>
        <v>0.11534025374855825</v>
      </c>
      <c r="D128" s="51">
        <v>29</v>
      </c>
      <c r="E128" s="51"/>
      <c r="F128" s="85"/>
      <c r="G128" s="85"/>
      <c r="H128" s="85"/>
      <c r="I128" s="85"/>
      <c r="J128" s="85"/>
      <c r="K128" s="85"/>
      <c r="L128" s="101"/>
    </row>
    <row r="129" spans="1:12" ht="17.649999999999999" customHeight="1" x14ac:dyDescent="0.2">
      <c r="A129" s="16" t="s">
        <v>76</v>
      </c>
      <c r="B129" s="51">
        <f>D129+E129</f>
        <v>1</v>
      </c>
      <c r="C129" s="84">
        <f>+B129/$B$8*100</f>
        <v>3.977250129260629E-3</v>
      </c>
      <c r="D129" s="51">
        <v>1</v>
      </c>
      <c r="E129" s="51"/>
      <c r="F129" s="85"/>
      <c r="G129" s="85"/>
      <c r="H129" s="85"/>
      <c r="I129" s="85"/>
      <c r="J129" s="85"/>
      <c r="K129" s="85"/>
      <c r="L129" s="101"/>
    </row>
    <row r="130" spans="1:12" s="20" customFormat="1" ht="17.649999999999999" customHeight="1" x14ac:dyDescent="0.25">
      <c r="A130" s="2" t="s">
        <v>136</v>
      </c>
      <c r="B130" s="41">
        <f>D130+E130</f>
        <v>5</v>
      </c>
      <c r="C130" s="82">
        <f>+B130/$B$8*100</f>
        <v>1.9886250646303148E-2</v>
      </c>
      <c r="D130" s="41">
        <v>5</v>
      </c>
      <c r="E130" s="41"/>
      <c r="F130" s="87"/>
      <c r="G130" s="87"/>
      <c r="H130" s="87"/>
      <c r="I130" s="87"/>
      <c r="J130" s="87"/>
      <c r="K130" s="87"/>
      <c r="L130" s="102"/>
    </row>
    <row r="131" spans="1:12" s="20" customFormat="1" ht="17.649999999999999" customHeight="1" x14ac:dyDescent="0.25">
      <c r="A131" s="15" t="s">
        <v>118</v>
      </c>
      <c r="B131" s="41">
        <f t="shared" ref="B131" si="68">D131+E131</f>
        <v>49</v>
      </c>
      <c r="C131" s="82">
        <f t="shared" ref="C131" si="69">+B131/$B$8*100</f>
        <v>0.19488525633377082</v>
      </c>
      <c r="D131" s="41">
        <v>49</v>
      </c>
      <c r="E131" s="41"/>
      <c r="F131" s="87"/>
      <c r="G131" s="87"/>
      <c r="H131" s="87"/>
      <c r="I131" s="87"/>
      <c r="J131" s="87"/>
      <c r="K131" s="87"/>
      <c r="L131" s="100"/>
    </row>
    <row r="132" spans="1:12" ht="17.649999999999999" customHeight="1" x14ac:dyDescent="0.25">
      <c r="A132" s="2" t="s">
        <v>125</v>
      </c>
      <c r="B132" s="41">
        <f t="shared" si="64"/>
        <v>1741</v>
      </c>
      <c r="C132" s="82">
        <f t="shared" si="66"/>
        <v>6.9243924750427555</v>
      </c>
      <c r="D132" s="41">
        <f>SUM(D133:D136)</f>
        <v>1268</v>
      </c>
      <c r="E132" s="41">
        <f>SUM(F132:L132)</f>
        <v>473</v>
      </c>
      <c r="F132" s="41">
        <f t="shared" ref="F132:L132" si="70">SUM(F134:F135)</f>
        <v>49</v>
      </c>
      <c r="G132" s="41">
        <f t="shared" si="70"/>
        <v>0</v>
      </c>
      <c r="H132" s="41">
        <f t="shared" si="70"/>
        <v>0</v>
      </c>
      <c r="I132" s="41">
        <f t="shared" si="70"/>
        <v>3</v>
      </c>
      <c r="J132" s="41">
        <f t="shared" si="70"/>
        <v>202</v>
      </c>
      <c r="K132" s="41">
        <f t="shared" si="70"/>
        <v>87</v>
      </c>
      <c r="L132" s="89">
        <f t="shared" si="70"/>
        <v>132</v>
      </c>
    </row>
    <row r="133" spans="1:12" ht="17.649999999999999" customHeight="1" x14ac:dyDescent="0.25">
      <c r="A133" s="16" t="s">
        <v>137</v>
      </c>
      <c r="B133" s="51">
        <f t="shared" ref="B133" si="71">D133+E133</f>
        <v>3</v>
      </c>
      <c r="C133" s="84">
        <f t="shared" ref="C133" si="72">+B133/$B$8*100</f>
        <v>1.1931750387781888E-2</v>
      </c>
      <c r="D133" s="51">
        <v>3</v>
      </c>
      <c r="E133" s="41"/>
      <c r="F133" s="41"/>
      <c r="G133" s="41"/>
      <c r="H133" s="41"/>
      <c r="I133" s="41"/>
      <c r="J133" s="41"/>
      <c r="K133" s="41"/>
      <c r="L133" s="89"/>
    </row>
    <row r="134" spans="1:12" ht="17.649999999999999" customHeight="1" x14ac:dyDescent="0.2">
      <c r="A134" s="16" t="s">
        <v>77</v>
      </c>
      <c r="B134" s="51">
        <f t="shared" si="64"/>
        <v>217</v>
      </c>
      <c r="C134" s="84">
        <f t="shared" si="66"/>
        <v>0.86306327804955651</v>
      </c>
      <c r="D134" s="51">
        <v>158</v>
      </c>
      <c r="E134" s="51">
        <f>SUM(F134:L134)</f>
        <v>59</v>
      </c>
      <c r="F134" s="51"/>
      <c r="G134" s="51"/>
      <c r="H134" s="51"/>
      <c r="I134" s="51"/>
      <c r="J134" s="51">
        <v>59</v>
      </c>
      <c r="K134" s="51"/>
      <c r="L134" s="103"/>
    </row>
    <row r="135" spans="1:12" ht="17.649999999999999" customHeight="1" x14ac:dyDescent="0.2">
      <c r="A135" s="16" t="s">
        <v>78</v>
      </c>
      <c r="B135" s="51">
        <f t="shared" si="64"/>
        <v>1206</v>
      </c>
      <c r="C135" s="84">
        <f t="shared" si="66"/>
        <v>4.7965636558883187</v>
      </c>
      <c r="D135" s="51">
        <v>792</v>
      </c>
      <c r="E135" s="51">
        <f>SUM(F135:L135)</f>
        <v>414</v>
      </c>
      <c r="F135" s="51">
        <v>49</v>
      </c>
      <c r="G135" s="51"/>
      <c r="H135" s="51"/>
      <c r="I135" s="51">
        <v>3</v>
      </c>
      <c r="J135" s="51">
        <v>143</v>
      </c>
      <c r="K135" s="51">
        <v>87</v>
      </c>
      <c r="L135" s="103">
        <v>132</v>
      </c>
    </row>
    <row r="136" spans="1:12" ht="17.649999999999999" customHeight="1" x14ac:dyDescent="0.2">
      <c r="A136" s="16" t="s">
        <v>79</v>
      </c>
      <c r="B136" s="51">
        <f t="shared" ref="B136" si="73">D136+E136</f>
        <v>315</v>
      </c>
      <c r="C136" s="84">
        <f t="shared" ref="C136" si="74">+B136/$B$8*100</f>
        <v>1.2528337907170981</v>
      </c>
      <c r="D136" s="51">
        <v>315</v>
      </c>
      <c r="E136" s="51"/>
      <c r="F136" s="51"/>
      <c r="G136" s="51"/>
      <c r="H136" s="51"/>
      <c r="I136" s="51"/>
      <c r="J136" s="51"/>
      <c r="K136" s="51"/>
      <c r="L136" s="103"/>
    </row>
    <row r="137" spans="1:12" ht="17.649999999999999" customHeight="1" x14ac:dyDescent="0.25">
      <c r="A137" s="2" t="s">
        <v>25</v>
      </c>
      <c r="B137" s="41">
        <f t="shared" si="64"/>
        <v>2283</v>
      </c>
      <c r="C137" s="82">
        <f t="shared" ref="C137:C141" si="75">+B137/$B$8*100</f>
        <v>9.0800620451020162</v>
      </c>
      <c r="D137" s="41">
        <f>SUM(D138:D140)</f>
        <v>1389</v>
      </c>
      <c r="E137" s="41">
        <f t="shared" ref="E137:E141" si="76">SUM(F137:L137)</f>
        <v>894</v>
      </c>
      <c r="F137" s="41">
        <f t="shared" ref="F137:L137" si="77">SUM(F138:F140)</f>
        <v>78</v>
      </c>
      <c r="G137" s="41">
        <f t="shared" si="77"/>
        <v>41</v>
      </c>
      <c r="H137" s="41">
        <f t="shared" si="77"/>
        <v>143</v>
      </c>
      <c r="I137" s="41">
        <f t="shared" si="77"/>
        <v>90</v>
      </c>
      <c r="J137" s="41">
        <f t="shared" si="77"/>
        <v>194</v>
      </c>
      <c r="K137" s="41">
        <f t="shared" si="77"/>
        <v>192</v>
      </c>
      <c r="L137" s="89">
        <f t="shared" si="77"/>
        <v>156</v>
      </c>
    </row>
    <row r="138" spans="1:12" ht="17.649999999999999" customHeight="1" x14ac:dyDescent="0.2">
      <c r="A138" s="16" t="s">
        <v>81</v>
      </c>
      <c r="B138" s="51">
        <f>D138+E138</f>
        <v>1363</v>
      </c>
      <c r="C138" s="84">
        <f>+B138/$B$8*100</f>
        <v>5.4209919261822375</v>
      </c>
      <c r="D138" s="51">
        <v>813</v>
      </c>
      <c r="E138" s="51">
        <f>SUM(F138:L138)</f>
        <v>550</v>
      </c>
      <c r="F138" s="51">
        <v>71</v>
      </c>
      <c r="G138" s="51">
        <v>22</v>
      </c>
      <c r="H138" s="51">
        <v>83</v>
      </c>
      <c r="I138" s="51">
        <v>77</v>
      </c>
      <c r="J138" s="51">
        <v>96</v>
      </c>
      <c r="K138" s="51">
        <v>133</v>
      </c>
      <c r="L138" s="103">
        <v>68</v>
      </c>
    </row>
    <row r="139" spans="1:12" ht="17.649999999999999" customHeight="1" x14ac:dyDescent="0.2">
      <c r="A139" s="16" t="s">
        <v>80</v>
      </c>
      <c r="B139" s="51">
        <f>D139+E139</f>
        <v>73</v>
      </c>
      <c r="C139" s="84">
        <f>+B139/$B$8*100</f>
        <v>0.2903392594360259</v>
      </c>
      <c r="D139" s="51"/>
      <c r="E139" s="51">
        <f>SUM(F139:L139)</f>
        <v>73</v>
      </c>
      <c r="F139" s="51"/>
      <c r="G139" s="51">
        <v>10</v>
      </c>
      <c r="H139" s="51"/>
      <c r="I139" s="51"/>
      <c r="J139" s="51"/>
      <c r="K139" s="51"/>
      <c r="L139" s="103">
        <v>63</v>
      </c>
    </row>
    <row r="140" spans="1:12" ht="17.649999999999999" customHeight="1" x14ac:dyDescent="0.2">
      <c r="A140" s="16" t="s">
        <v>82</v>
      </c>
      <c r="B140" s="51">
        <f>D140+E140</f>
        <v>847</v>
      </c>
      <c r="C140" s="84">
        <f>+B140/$B$8*100</f>
        <v>3.3687308594837533</v>
      </c>
      <c r="D140" s="51">
        <v>576</v>
      </c>
      <c r="E140" s="51">
        <f>SUM(F140:L140)</f>
        <v>271</v>
      </c>
      <c r="F140" s="51">
        <v>7</v>
      </c>
      <c r="G140" s="51">
        <v>9</v>
      </c>
      <c r="H140" s="51">
        <v>60</v>
      </c>
      <c r="I140" s="51">
        <v>13</v>
      </c>
      <c r="J140" s="51">
        <v>98</v>
      </c>
      <c r="K140" s="51">
        <v>59</v>
      </c>
      <c r="L140" s="103">
        <v>25</v>
      </c>
    </row>
    <row r="141" spans="1:12" ht="17.649999999999999" customHeight="1" x14ac:dyDescent="0.25">
      <c r="A141" s="2" t="s">
        <v>96</v>
      </c>
      <c r="B141" s="41">
        <f t="shared" si="64"/>
        <v>5</v>
      </c>
      <c r="C141" s="82">
        <f t="shared" si="75"/>
        <v>1.9886250646303148E-2</v>
      </c>
      <c r="D141" s="41">
        <v>3</v>
      </c>
      <c r="E141" s="41">
        <f t="shared" si="76"/>
        <v>2</v>
      </c>
      <c r="F141" s="41">
        <v>2</v>
      </c>
      <c r="G141" s="41"/>
      <c r="H141" s="41"/>
      <c r="I141" s="41"/>
      <c r="J141" s="41"/>
      <c r="K141" s="41"/>
      <c r="L141" s="89"/>
    </row>
    <row r="142" spans="1:12" ht="17.649999999999999" customHeight="1" x14ac:dyDescent="0.25">
      <c r="A142" s="2" t="s">
        <v>138</v>
      </c>
      <c r="B142" s="18">
        <f t="shared" ref="B142" si="78">D142+E142</f>
        <v>1</v>
      </c>
      <c r="C142" s="28">
        <f t="shared" ref="C142" si="79">+B142/$B$8*100</f>
        <v>3.977250129260629E-3</v>
      </c>
      <c r="D142" s="39">
        <v>1</v>
      </c>
      <c r="E142" s="39"/>
      <c r="F142" s="40"/>
      <c r="G142" s="39"/>
      <c r="H142" s="39"/>
      <c r="I142" s="39"/>
      <c r="J142" s="39"/>
      <c r="K142" s="39"/>
      <c r="L142" s="29"/>
    </row>
    <row r="143" spans="1:12" ht="15.75" x14ac:dyDescent="0.25">
      <c r="A143" s="129" t="s">
        <v>7</v>
      </c>
      <c r="B143" s="129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</row>
    <row r="144" spans="1:12" ht="15.75" x14ac:dyDescent="0.25">
      <c r="A144" s="130" t="s">
        <v>129</v>
      </c>
      <c r="B144" s="130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</row>
    <row r="145" spans="1:12" ht="15.75" x14ac:dyDescent="0.2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</row>
    <row r="146" spans="1:12" ht="21.95" customHeight="1" x14ac:dyDescent="0.2">
      <c r="A146" s="134" t="s">
        <v>18</v>
      </c>
      <c r="B146" s="137" t="s">
        <v>85</v>
      </c>
      <c r="C146" s="138"/>
      <c r="D146" s="138"/>
      <c r="E146" s="138"/>
      <c r="F146" s="138"/>
      <c r="G146" s="138"/>
      <c r="H146" s="138"/>
      <c r="I146" s="138"/>
      <c r="J146" s="138"/>
      <c r="K146" s="138"/>
      <c r="L146" s="139"/>
    </row>
    <row r="147" spans="1:12" ht="21.95" customHeight="1" x14ac:dyDescent="0.2">
      <c r="A147" s="135"/>
      <c r="B147" s="128" t="s">
        <v>8</v>
      </c>
      <c r="C147" s="128"/>
      <c r="D147" s="133" t="s">
        <v>9</v>
      </c>
      <c r="E147" s="131" t="s">
        <v>86</v>
      </c>
      <c r="F147" s="131"/>
      <c r="G147" s="131"/>
      <c r="H147" s="131"/>
      <c r="I147" s="131"/>
      <c r="J147" s="131"/>
      <c r="K147" s="131"/>
      <c r="L147" s="132"/>
    </row>
    <row r="148" spans="1:12" ht="51" customHeight="1" x14ac:dyDescent="0.2">
      <c r="A148" s="136"/>
      <c r="B148" s="4" t="s">
        <v>0</v>
      </c>
      <c r="C148" s="4" t="s">
        <v>1</v>
      </c>
      <c r="D148" s="133"/>
      <c r="E148" s="5" t="s">
        <v>10</v>
      </c>
      <c r="F148" s="4" t="s">
        <v>11</v>
      </c>
      <c r="G148" s="5" t="s">
        <v>12</v>
      </c>
      <c r="H148" s="6" t="s">
        <v>13</v>
      </c>
      <c r="I148" s="4" t="s">
        <v>14</v>
      </c>
      <c r="J148" s="5" t="s">
        <v>15</v>
      </c>
      <c r="K148" s="5" t="s">
        <v>16</v>
      </c>
      <c r="L148" s="7" t="s">
        <v>17</v>
      </c>
    </row>
    <row r="149" spans="1:12" ht="18.2" customHeight="1" x14ac:dyDescent="0.25">
      <c r="A149" s="2"/>
      <c r="B149" s="33"/>
      <c r="C149" s="34"/>
      <c r="D149" s="33"/>
      <c r="E149" s="33">
        <f t="shared" ref="E149:E159" si="80">SUM(F149:L149)</f>
        <v>0</v>
      </c>
      <c r="F149" s="33"/>
      <c r="G149" s="33"/>
      <c r="H149" s="33"/>
      <c r="I149" s="33"/>
      <c r="J149" s="33"/>
      <c r="K149" s="33"/>
      <c r="L149" s="120"/>
    </row>
    <row r="150" spans="1:12" ht="21.75" customHeight="1" x14ac:dyDescent="0.2">
      <c r="A150" s="32" t="s">
        <v>24</v>
      </c>
      <c r="B150" s="97">
        <f>D150+E150</f>
        <v>1015</v>
      </c>
      <c r="C150" s="98">
        <f t="shared" ref="C150:C161" si="81">+B150/$B$8*100</f>
        <v>4.0369088811995386</v>
      </c>
      <c r="D150" s="97">
        <f>SUM(D152+D158+D161+D151+D157)</f>
        <v>754</v>
      </c>
      <c r="E150" s="97">
        <f t="shared" si="80"/>
        <v>261</v>
      </c>
      <c r="F150" s="97">
        <f>SUM(F154:F161)</f>
        <v>55</v>
      </c>
      <c r="G150" s="97">
        <f>SUM(G154:G161)</f>
        <v>11</v>
      </c>
      <c r="H150" s="97">
        <f>SUM(H159:H161)</f>
        <v>0</v>
      </c>
      <c r="I150" s="97">
        <f>SUM(I159:I161)</f>
        <v>0</v>
      </c>
      <c r="J150" s="97">
        <f>SUM(J154:J161)</f>
        <v>108</v>
      </c>
      <c r="K150" s="97">
        <f>SUM(K154:K161)</f>
        <v>87</v>
      </c>
      <c r="L150" s="121">
        <f>SUM(L155:L161)</f>
        <v>0</v>
      </c>
    </row>
    <row r="151" spans="1:12" ht="21.75" customHeight="1" x14ac:dyDescent="0.25">
      <c r="A151" s="32" t="s">
        <v>139</v>
      </c>
      <c r="B151" s="41">
        <f>D151+E151</f>
        <v>2</v>
      </c>
      <c r="C151" s="82">
        <f t="shared" ref="C151" si="82">+B151/$B$8*100</f>
        <v>7.954500258521258E-3</v>
      </c>
      <c r="D151" s="97">
        <v>2</v>
      </c>
      <c r="E151" s="97"/>
      <c r="F151" s="97"/>
      <c r="G151" s="97"/>
      <c r="H151" s="97"/>
      <c r="I151" s="97"/>
      <c r="J151" s="97"/>
      <c r="K151" s="97"/>
      <c r="L151" s="121"/>
    </row>
    <row r="152" spans="1:12" s="20" customFormat="1" ht="21.75" customHeight="1" x14ac:dyDescent="0.25">
      <c r="A152" s="15" t="s">
        <v>110</v>
      </c>
      <c r="B152" s="41">
        <f>D152+E152</f>
        <v>154</v>
      </c>
      <c r="C152" s="82">
        <f t="shared" si="81"/>
        <v>0.61249651990613696</v>
      </c>
      <c r="D152" s="41">
        <f>SUM(D153:D156)</f>
        <v>110</v>
      </c>
      <c r="E152" s="104">
        <f>SUM(F152:L152)</f>
        <v>44</v>
      </c>
      <c r="F152" s="44">
        <f t="shared" ref="F152:L152" si="83">SUM(F154:F155)</f>
        <v>0</v>
      </c>
      <c r="G152" s="44">
        <f t="shared" si="83"/>
        <v>11</v>
      </c>
      <c r="H152" s="44">
        <f t="shared" si="83"/>
        <v>0</v>
      </c>
      <c r="I152" s="44">
        <f t="shared" si="83"/>
        <v>0</v>
      </c>
      <c r="J152" s="44">
        <f>SUM(J155)</f>
        <v>0</v>
      </c>
      <c r="K152" s="44">
        <f t="shared" si="83"/>
        <v>33</v>
      </c>
      <c r="L152" s="45">
        <f t="shared" si="83"/>
        <v>0</v>
      </c>
    </row>
    <row r="153" spans="1:12" ht="21.75" customHeight="1" x14ac:dyDescent="0.2">
      <c r="A153" s="35" t="s">
        <v>108</v>
      </c>
      <c r="B153" s="51">
        <f>D153+E153</f>
        <v>6</v>
      </c>
      <c r="C153" s="84">
        <f t="shared" ref="C153" si="84">+B153/$B$8*100</f>
        <v>2.3863500775563776E-2</v>
      </c>
      <c r="D153" s="51">
        <v>6</v>
      </c>
      <c r="E153" s="105"/>
      <c r="F153" s="106"/>
      <c r="G153" s="106"/>
      <c r="H153" s="106"/>
      <c r="I153" s="106"/>
      <c r="J153" s="106"/>
      <c r="K153" s="106"/>
      <c r="L153" s="122"/>
    </row>
    <row r="154" spans="1:12" ht="21.75" customHeight="1" x14ac:dyDescent="0.2">
      <c r="A154" s="35" t="s">
        <v>112</v>
      </c>
      <c r="B154" s="51">
        <f t="shared" ref="B154:B159" si="85">SUM(D154+E154)</f>
        <v>111</v>
      </c>
      <c r="C154" s="84">
        <f t="shared" si="81"/>
        <v>0.44147476434792987</v>
      </c>
      <c r="D154" s="51">
        <v>67</v>
      </c>
      <c r="E154" s="105">
        <f>SUM(F154:L154)</f>
        <v>44</v>
      </c>
      <c r="F154" s="106"/>
      <c r="G154" s="65">
        <v>11</v>
      </c>
      <c r="H154" s="107"/>
      <c r="I154" s="107"/>
      <c r="J154" s="107"/>
      <c r="K154" s="65">
        <v>33</v>
      </c>
      <c r="L154" s="123"/>
    </row>
    <row r="155" spans="1:12" ht="21.75" customHeight="1" x14ac:dyDescent="0.2">
      <c r="A155" s="35" t="s">
        <v>83</v>
      </c>
      <c r="B155" s="51">
        <f t="shared" ref="B155" si="86">SUM(D155+E155)</f>
        <v>14</v>
      </c>
      <c r="C155" s="84">
        <f t="shared" ref="C155" si="87">+B155/$B$8*100</f>
        <v>5.5681501809648808E-2</v>
      </c>
      <c r="D155" s="51">
        <v>14</v>
      </c>
      <c r="E155" s="105">
        <f t="shared" si="80"/>
        <v>0</v>
      </c>
      <c r="F155" s="106"/>
      <c r="G155" s="65"/>
      <c r="H155" s="107"/>
      <c r="I155" s="107"/>
      <c r="J155" s="107"/>
      <c r="K155" s="65"/>
      <c r="L155" s="116"/>
    </row>
    <row r="156" spans="1:12" ht="21.75" customHeight="1" x14ac:dyDescent="0.2">
      <c r="A156" s="35" t="s">
        <v>140</v>
      </c>
      <c r="B156" s="51">
        <f t="shared" ref="B156" si="88">SUM(D156+E156)</f>
        <v>23</v>
      </c>
      <c r="C156" s="84">
        <f t="shared" ref="C156" si="89">+B156/$B$8*100</f>
        <v>9.1476752972994471E-2</v>
      </c>
      <c r="D156" s="51">
        <v>23</v>
      </c>
      <c r="E156" s="105"/>
      <c r="F156" s="106"/>
      <c r="G156" s="65"/>
      <c r="H156" s="107"/>
      <c r="I156" s="107"/>
      <c r="J156" s="107"/>
      <c r="K156" s="65"/>
      <c r="L156" s="116"/>
    </row>
    <row r="157" spans="1:12" s="20" customFormat="1" ht="21.75" customHeight="1" x14ac:dyDescent="0.25">
      <c r="A157" s="15" t="s">
        <v>113</v>
      </c>
      <c r="B157" s="41">
        <f t="shared" ref="B157" si="90">SUM(D157+E157)</f>
        <v>14</v>
      </c>
      <c r="C157" s="82">
        <f t="shared" ref="C157" si="91">+B157/$B$8*100</f>
        <v>5.5681501809648808E-2</v>
      </c>
      <c r="D157" s="41">
        <v>14</v>
      </c>
      <c r="E157" s="105">
        <f t="shared" si="80"/>
        <v>0</v>
      </c>
      <c r="F157" s="44"/>
      <c r="G157" s="54"/>
      <c r="H157" s="108"/>
      <c r="I157" s="108"/>
      <c r="J157" s="108"/>
      <c r="K157" s="108"/>
      <c r="L157" s="56"/>
    </row>
    <row r="158" spans="1:12" ht="21.75" customHeight="1" x14ac:dyDescent="0.25">
      <c r="A158" s="2" t="s">
        <v>95</v>
      </c>
      <c r="B158" s="41">
        <f t="shared" ref="B158" si="92">SUM(D158+E158)</f>
        <v>202</v>
      </c>
      <c r="C158" s="82">
        <f t="shared" ref="C158" si="93">+B158/$B$8*100</f>
        <v>0.80340452611064717</v>
      </c>
      <c r="D158" s="41">
        <f>SUM(D159:D160)</f>
        <v>202</v>
      </c>
      <c r="E158" s="105">
        <f t="shared" si="80"/>
        <v>0</v>
      </c>
      <c r="F158" s="44"/>
      <c r="G158" s="54"/>
      <c r="H158" s="108"/>
      <c r="I158" s="108"/>
      <c r="J158" s="108"/>
      <c r="K158" s="108"/>
      <c r="L158" s="56"/>
    </row>
    <row r="159" spans="1:12" ht="21.75" customHeight="1" x14ac:dyDescent="0.2">
      <c r="A159" s="16" t="s">
        <v>126</v>
      </c>
      <c r="B159" s="51">
        <f t="shared" si="85"/>
        <v>153</v>
      </c>
      <c r="C159" s="109">
        <f t="shared" si="81"/>
        <v>0.6085192697768762</v>
      </c>
      <c r="D159" s="59">
        <v>153</v>
      </c>
      <c r="E159" s="105">
        <f t="shared" si="80"/>
        <v>0</v>
      </c>
      <c r="F159" s="65"/>
      <c r="G159" s="65"/>
      <c r="H159" s="65"/>
      <c r="I159" s="65"/>
      <c r="J159" s="65"/>
      <c r="K159" s="65"/>
      <c r="L159" s="116"/>
    </row>
    <row r="160" spans="1:12" ht="21.75" customHeight="1" x14ac:dyDescent="0.2">
      <c r="A160" s="16" t="s">
        <v>84</v>
      </c>
      <c r="B160" s="51">
        <f t="shared" ref="B160" si="94">SUM(D160+E160)</f>
        <v>49</v>
      </c>
      <c r="C160" s="109">
        <f t="shared" ref="C160" si="95">+B160/$B$8*100</f>
        <v>0.19488525633377082</v>
      </c>
      <c r="D160" s="59">
        <v>49</v>
      </c>
      <c r="E160" s="105"/>
      <c r="F160" s="65"/>
      <c r="G160" s="65"/>
      <c r="H160" s="65"/>
      <c r="I160" s="65"/>
      <c r="J160" s="65"/>
      <c r="K160" s="65"/>
      <c r="L160" s="116"/>
    </row>
    <row r="161" spans="1:12" s="20" customFormat="1" ht="21.75" customHeight="1" x14ac:dyDescent="0.25">
      <c r="A161" s="2" t="s">
        <v>97</v>
      </c>
      <c r="B161" s="55">
        <f t="shared" ref="B161" si="96">D161+E161</f>
        <v>643</v>
      </c>
      <c r="C161" s="110">
        <f t="shared" si="81"/>
        <v>2.5573718331145847</v>
      </c>
      <c r="D161" s="55">
        <v>426</v>
      </c>
      <c r="E161" s="41">
        <f>SUM(F161:L161)</f>
        <v>217</v>
      </c>
      <c r="F161" s="54">
        <v>55</v>
      </c>
      <c r="G161" s="54"/>
      <c r="H161" s="54"/>
      <c r="I161" s="54"/>
      <c r="J161" s="54">
        <v>108</v>
      </c>
      <c r="K161" s="54">
        <v>54</v>
      </c>
      <c r="L161" s="56"/>
    </row>
    <row r="162" spans="1:12" ht="21.75" customHeight="1" x14ac:dyDescent="0.2">
      <c r="A162" s="36"/>
      <c r="B162" s="111"/>
      <c r="C162" s="112"/>
      <c r="D162" s="113"/>
      <c r="E162" s="114">
        <f>SUM(F162:L162)</f>
        <v>0</v>
      </c>
      <c r="F162" s="113"/>
      <c r="G162" s="113"/>
      <c r="H162" s="113"/>
      <c r="I162" s="113"/>
      <c r="J162" s="113"/>
      <c r="K162" s="113"/>
      <c r="L162" s="124"/>
    </row>
    <row r="163" spans="1:12" ht="18" customHeight="1" x14ac:dyDescent="0.2">
      <c r="A163" s="37" t="s">
        <v>4</v>
      </c>
      <c r="B163" s="37"/>
      <c r="C163" s="37"/>
      <c r="D163" s="37"/>
      <c r="E163" s="37"/>
      <c r="F163" s="37"/>
      <c r="G163" s="37"/>
      <c r="H163" s="17"/>
      <c r="I163" s="17"/>
      <c r="J163" s="17"/>
      <c r="K163" s="17"/>
      <c r="L163" s="17"/>
    </row>
    <row r="164" spans="1:12" ht="18" customHeight="1" x14ac:dyDescent="0.2">
      <c r="A164" s="37" t="s">
        <v>6</v>
      </c>
      <c r="B164" s="37"/>
      <c r="C164" s="37"/>
      <c r="D164" s="37"/>
      <c r="E164" s="37"/>
      <c r="F164" s="37"/>
      <c r="G164" s="37"/>
      <c r="H164" s="17"/>
      <c r="I164" s="17"/>
      <c r="J164" s="17"/>
      <c r="K164" s="17"/>
      <c r="L164" s="17"/>
    </row>
    <row r="165" spans="1:12" ht="18" customHeight="1" x14ac:dyDescent="0.2">
      <c r="A165" s="38" t="s">
        <v>5</v>
      </c>
      <c r="B165" s="38"/>
      <c r="C165" s="38"/>
      <c r="D165" s="38"/>
      <c r="E165" s="38"/>
      <c r="F165" s="38"/>
      <c r="G165" s="38"/>
      <c r="H165" s="3"/>
      <c r="I165" s="3"/>
      <c r="J165" s="3"/>
      <c r="K165" s="3"/>
      <c r="L165" s="3"/>
    </row>
    <row r="166" spans="1:12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x14ac:dyDescent="0.2">
      <c r="A168" s="3" t="s">
        <v>2</v>
      </c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</sheetData>
  <sortState ref="A22:X27">
    <sortCondition ref="A22"/>
  </sortState>
  <mergeCells count="21">
    <mergeCell ref="B147:C147"/>
    <mergeCell ref="D147:D148"/>
    <mergeCell ref="E147:L147"/>
    <mergeCell ref="B70:C70"/>
    <mergeCell ref="D70:D71"/>
    <mergeCell ref="E70:L70"/>
    <mergeCell ref="A143:L143"/>
    <mergeCell ref="A146:A148"/>
    <mergeCell ref="B146:L146"/>
    <mergeCell ref="B5:C5"/>
    <mergeCell ref="A1:L1"/>
    <mergeCell ref="A144:L144"/>
    <mergeCell ref="A66:L66"/>
    <mergeCell ref="A2:L2"/>
    <mergeCell ref="A67:L67"/>
    <mergeCell ref="E5:L5"/>
    <mergeCell ref="D5:D6"/>
    <mergeCell ref="A4:A6"/>
    <mergeCell ref="A69:A71"/>
    <mergeCell ref="B4:L4"/>
    <mergeCell ref="B69:L69"/>
  </mergeCells>
  <phoneticPr fontId="1" type="noConversion"/>
  <printOptions horizontalCentered="1"/>
  <pageMargins left="0.19685039370078741" right="0.19685039370078741" top="0.39370078740157483" bottom="0.39370078740157483" header="0.31496062992125984" footer="0.51181102362204722"/>
  <pageSetup scale="56" firstPageNumber="0" fitToHeight="0" orientation="portrait" r:id="rId1"/>
  <headerFooter alignWithMargins="0"/>
  <rowBreaks count="2" manualBreakCount="2">
    <brk id="65" max="11" man="1"/>
    <brk id="142" max="11" man="1"/>
  </rowBreaks>
  <ignoredErrors>
    <ignoredError sqref="E15 E18:E20 E8 E23 E60 E55 E47 E45 E37 E31 E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MATRITOTAL03</vt:lpstr>
      <vt:lpstr>A_impresión_IM</vt:lpstr>
      <vt:lpstr>MATRITOTAL03!Área_de_impresión</vt:lpstr>
      <vt:lpstr>Excel_BuiltIn_Print_Area_1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YELITZA BATISTA</dc:creator>
  <cp:lastModifiedBy>YELITZA BATISTA</cp:lastModifiedBy>
  <cp:lastPrinted>2019-09-16T19:11:07Z</cp:lastPrinted>
  <dcterms:created xsi:type="dcterms:W3CDTF">2008-08-14T15:19:16Z</dcterms:created>
  <dcterms:modified xsi:type="dcterms:W3CDTF">2019-09-16T19:11:27Z</dcterms:modified>
</cp:coreProperties>
</file>