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litza.batista\Documents\PagWeb\2018\"/>
    </mc:Choice>
  </mc:AlternateContent>
  <bookViews>
    <workbookView xWindow="0" yWindow="0" windowWidth="21600" windowHeight="9645" tabRatio="338"/>
  </bookViews>
  <sheets>
    <sheet name="MATRITOTAL03" sheetId="1" r:id="rId1"/>
  </sheets>
  <definedNames>
    <definedName name="A_impresión_IM">MATRITOTAL03!$A$1:$L$130</definedName>
    <definedName name="_xlnm.Print_Area" localSheetId="0">MATRITOTAL03!$A$1:$L$153</definedName>
    <definedName name="Excel_BuiltIn_Print_Area_1">MATRITOTAL03!$A$1:$L$153</definedName>
  </definedNames>
  <calcPr calcId="162913"/>
</workbook>
</file>

<file path=xl/calcChain.xml><?xml version="1.0" encoding="utf-8"?>
<calcChain xmlns="http://schemas.openxmlformats.org/spreadsheetml/2006/main">
  <c r="J141" i="1" l="1"/>
  <c r="E98" i="1"/>
  <c r="B41" i="1"/>
  <c r="C41" i="1" s="1"/>
  <c r="E41" i="1"/>
  <c r="I17" i="1" l="1"/>
  <c r="H17" i="1"/>
  <c r="J17" i="1"/>
  <c r="J12" i="1"/>
  <c r="H12" i="1"/>
  <c r="I12" i="1"/>
  <c r="K12" i="1"/>
  <c r="L12" i="1"/>
  <c r="G12" i="1"/>
  <c r="F12" i="1"/>
  <c r="D17" i="1"/>
  <c r="L11" i="1"/>
  <c r="K11" i="1"/>
  <c r="J11" i="1"/>
  <c r="I11" i="1"/>
  <c r="H11" i="1"/>
  <c r="G11" i="1"/>
  <c r="F11" i="1"/>
  <c r="D11" i="1"/>
  <c r="G17" i="1"/>
  <c r="K17" i="1"/>
  <c r="L17" i="1"/>
  <c r="F17" i="1"/>
  <c r="E57" i="1"/>
  <c r="B57" i="1" s="1"/>
  <c r="D12" i="1" l="1"/>
  <c r="D45" i="1"/>
  <c r="E74" i="1"/>
  <c r="B74" i="1" s="1"/>
  <c r="D22" i="1"/>
  <c r="H18" i="1" l="1"/>
  <c r="B142" i="1" l="1"/>
  <c r="B95" i="1" l="1"/>
  <c r="G72" i="1"/>
  <c r="H72" i="1"/>
  <c r="I72" i="1"/>
  <c r="J72" i="1"/>
  <c r="K72" i="1"/>
  <c r="F72" i="1"/>
  <c r="G77" i="1"/>
  <c r="H77" i="1"/>
  <c r="I77" i="1"/>
  <c r="J77" i="1"/>
  <c r="K77" i="1"/>
  <c r="F77" i="1"/>
  <c r="D72" i="1"/>
  <c r="D77" i="1"/>
  <c r="E77" i="1" l="1"/>
  <c r="B77" i="1" s="1"/>
  <c r="D141" i="1"/>
  <c r="D114" i="1"/>
  <c r="D94" i="1"/>
  <c r="D53" i="1"/>
  <c r="E144" i="1" l="1"/>
  <c r="E143" i="1"/>
  <c r="B144" i="1" l="1"/>
  <c r="E145" i="1"/>
  <c r="E146" i="1"/>
  <c r="E91" i="1"/>
  <c r="B91" i="1" s="1"/>
  <c r="L58" i="1"/>
  <c r="J140" i="1" l="1"/>
  <c r="J58" i="1"/>
  <c r="I112" i="1"/>
  <c r="H112" i="1"/>
  <c r="D19" i="1"/>
  <c r="D13" i="1"/>
  <c r="D112" i="1"/>
  <c r="E113" i="1"/>
  <c r="B113" i="1" s="1"/>
  <c r="D58" i="1"/>
  <c r="D18" i="1" s="1"/>
  <c r="E112" i="1" l="1"/>
  <c r="B112" i="1" s="1"/>
  <c r="L29" i="1" l="1"/>
  <c r="K29" i="1"/>
  <c r="J29" i="1"/>
  <c r="I29" i="1"/>
  <c r="H29" i="1"/>
  <c r="G29" i="1"/>
  <c r="F29" i="1"/>
  <c r="D29" i="1"/>
  <c r="J84" i="1" l="1"/>
  <c r="L72" i="1"/>
  <c r="E50" i="1"/>
  <c r="E72" i="1" l="1"/>
  <c r="B72" i="1" s="1"/>
  <c r="E75" i="1"/>
  <c r="E59" i="1" l="1"/>
  <c r="B59" i="1" s="1"/>
  <c r="D124" i="1" l="1"/>
  <c r="K58" i="1" l="1"/>
  <c r="K18" i="1" s="1"/>
  <c r="F58" i="1" l="1"/>
  <c r="D146" i="1"/>
  <c r="D140" i="1" s="1"/>
  <c r="B148" i="1"/>
  <c r="E147" i="1"/>
  <c r="B147" i="1" s="1"/>
  <c r="B123" i="1"/>
  <c r="B98" i="1"/>
  <c r="B146" i="1" l="1"/>
  <c r="B61" i="1"/>
  <c r="D43" i="1"/>
  <c r="B50" i="1"/>
  <c r="B49" i="1"/>
  <c r="B46" i="1"/>
  <c r="E60" i="1" l="1"/>
  <c r="E62" i="1"/>
  <c r="B83" i="1" l="1"/>
  <c r="E27" i="1"/>
  <c r="E28" i="1"/>
  <c r="E24" i="1"/>
  <c r="E26" i="1"/>
  <c r="E25" i="1"/>
  <c r="E109" i="1" l="1"/>
  <c r="E90" i="1"/>
  <c r="B90" i="1" s="1"/>
  <c r="L84" i="1" l="1"/>
  <c r="K140" i="1"/>
  <c r="K84" i="1"/>
  <c r="H84" i="1" l="1"/>
  <c r="F84" i="1"/>
  <c r="D84" i="1"/>
  <c r="D80" i="1"/>
  <c r="B60" i="1"/>
  <c r="B48" i="1"/>
  <c r="D71" i="1" l="1"/>
  <c r="E11" i="1"/>
  <c r="B120" i="1" l="1"/>
  <c r="E44" i="1"/>
  <c r="D119" i="1" l="1"/>
  <c r="E73" i="1" l="1"/>
  <c r="D128" i="1" l="1"/>
  <c r="D118" i="1" s="1"/>
  <c r="B127" i="1"/>
  <c r="D99" i="1"/>
  <c r="D15" i="1" s="1"/>
  <c r="L18" i="1" l="1"/>
  <c r="B13" i="1" l="1"/>
  <c r="C13" i="1" s="1"/>
  <c r="E115" i="1" l="1"/>
  <c r="B115" i="1" s="1"/>
  <c r="B26" i="1" l="1"/>
  <c r="B145" i="1" l="1"/>
  <c r="L140" i="1" l="1"/>
  <c r="L94" i="1"/>
  <c r="J22" i="1" l="1"/>
  <c r="I114" i="1"/>
  <c r="G99" i="1"/>
  <c r="H99" i="1"/>
  <c r="E103" i="1"/>
  <c r="B103" i="1" s="1"/>
  <c r="G141" i="1" l="1"/>
  <c r="H141" i="1"/>
  <c r="I141" i="1"/>
  <c r="K141" i="1"/>
  <c r="L141" i="1"/>
  <c r="F141" i="1"/>
  <c r="E141" i="1" l="1"/>
  <c r="B27" i="1"/>
  <c r="B28" i="1"/>
  <c r="I45" i="1" l="1"/>
  <c r="E87" i="1"/>
  <c r="B87" i="1" s="1"/>
  <c r="I99" i="1" l="1"/>
  <c r="D105" i="1"/>
  <c r="D93" i="1" s="1"/>
  <c r="B32" i="1"/>
  <c r="E76" i="1" l="1"/>
  <c r="E122" i="1" l="1"/>
  <c r="E23" i="1" l="1"/>
  <c r="B143" i="1" l="1"/>
  <c r="E110" i="1" l="1"/>
  <c r="E111" i="1"/>
  <c r="G128" i="1" l="1"/>
  <c r="F105" i="1" l="1"/>
  <c r="B76" i="1"/>
  <c r="E129" i="1"/>
  <c r="B129" i="1" s="1"/>
  <c r="E56" i="1"/>
  <c r="B141" i="1"/>
  <c r="L128" i="1"/>
  <c r="F99" i="1"/>
  <c r="F140" i="1"/>
  <c r="B111" i="1"/>
  <c r="E100" i="1"/>
  <c r="B100" i="1" s="1"/>
  <c r="E101" i="1"/>
  <c r="B101" i="1" s="1"/>
  <c r="E102" i="1"/>
  <c r="B102" i="1" s="1"/>
  <c r="E104" i="1"/>
  <c r="E106" i="1"/>
  <c r="E107" i="1"/>
  <c r="K99" i="1"/>
  <c r="L99" i="1"/>
  <c r="K105" i="1"/>
  <c r="J99" i="1"/>
  <c r="E99" i="1" l="1"/>
  <c r="B99" i="1" s="1"/>
  <c r="J53" i="1"/>
  <c r="I58" i="1"/>
  <c r="I18" i="1" s="1"/>
  <c r="E55" i="1"/>
  <c r="B55" i="1" s="1"/>
  <c r="E54" i="1"/>
  <c r="B54" i="1" s="1"/>
  <c r="B56" i="1"/>
  <c r="J45" i="1"/>
  <c r="J43" i="1" s="1"/>
  <c r="I53" i="1"/>
  <c r="F53" i="1"/>
  <c r="G53" i="1"/>
  <c r="H53" i="1"/>
  <c r="K53" i="1"/>
  <c r="L53" i="1"/>
  <c r="J119" i="1"/>
  <c r="J124" i="1"/>
  <c r="J128" i="1"/>
  <c r="J35" i="1"/>
  <c r="J21" i="1" s="1"/>
  <c r="J80" i="1"/>
  <c r="J71" i="1" s="1"/>
  <c r="J94" i="1"/>
  <c r="J93" i="1" s="1"/>
  <c r="J105" i="1"/>
  <c r="J114" i="1"/>
  <c r="J18" i="1" s="1"/>
  <c r="G58" i="1"/>
  <c r="G45" i="1"/>
  <c r="G22" i="1"/>
  <c r="G35" i="1"/>
  <c r="G80" i="1"/>
  <c r="G84" i="1"/>
  <c r="G94" i="1"/>
  <c r="G114" i="1"/>
  <c r="G119" i="1"/>
  <c r="G124" i="1"/>
  <c r="G140" i="1"/>
  <c r="I105" i="1"/>
  <c r="I94" i="1"/>
  <c r="I93" i="1" s="1"/>
  <c r="I124" i="1"/>
  <c r="I119" i="1"/>
  <c r="I128" i="1"/>
  <c r="I22" i="1"/>
  <c r="I35" i="1"/>
  <c r="I80" i="1"/>
  <c r="I84" i="1"/>
  <c r="I140" i="1"/>
  <c r="F22" i="1"/>
  <c r="F35" i="1"/>
  <c r="F45" i="1"/>
  <c r="F43" i="1" s="1"/>
  <c r="F80" i="1"/>
  <c r="F71" i="1" s="1"/>
  <c r="F94" i="1"/>
  <c r="F114" i="1"/>
  <c r="F18" i="1" s="1"/>
  <c r="F119" i="1"/>
  <c r="F124" i="1"/>
  <c r="F128" i="1"/>
  <c r="H22" i="1"/>
  <c r="H35" i="1"/>
  <c r="H45" i="1"/>
  <c r="H58" i="1"/>
  <c r="H80" i="1"/>
  <c r="H71" i="1" s="1"/>
  <c r="H94" i="1"/>
  <c r="H105" i="1"/>
  <c r="H114" i="1"/>
  <c r="H119" i="1"/>
  <c r="H124" i="1"/>
  <c r="H128" i="1"/>
  <c r="H140" i="1"/>
  <c r="K22" i="1"/>
  <c r="K35" i="1"/>
  <c r="K45" i="1"/>
  <c r="K80" i="1"/>
  <c r="K71" i="1" s="1"/>
  <c r="K94" i="1"/>
  <c r="K93" i="1" s="1"/>
  <c r="K119" i="1"/>
  <c r="K124" i="1"/>
  <c r="K128" i="1"/>
  <c r="L22" i="1"/>
  <c r="L35" i="1"/>
  <c r="L45" i="1"/>
  <c r="L80" i="1"/>
  <c r="L71" i="1" s="1"/>
  <c r="L105" i="1"/>
  <c r="L93" i="1" s="1"/>
  <c r="L119" i="1"/>
  <c r="L124" i="1"/>
  <c r="D35" i="1"/>
  <c r="E40" i="1"/>
  <c r="B40" i="1" s="1"/>
  <c r="T160" i="1"/>
  <c r="E96" i="1"/>
  <c r="B96" i="1" s="1"/>
  <c r="B73" i="1"/>
  <c r="B75" i="1"/>
  <c r="B23" i="1"/>
  <c r="B24" i="1"/>
  <c r="B25" i="1"/>
  <c r="E30" i="1"/>
  <c r="B30" i="1" s="1"/>
  <c r="E31" i="1"/>
  <c r="B31" i="1" s="1"/>
  <c r="E33" i="1"/>
  <c r="B33" i="1" s="1"/>
  <c r="E34" i="1"/>
  <c r="B34" i="1" s="1"/>
  <c r="E36" i="1"/>
  <c r="B36" i="1" s="1"/>
  <c r="E37" i="1"/>
  <c r="B37" i="1" s="1"/>
  <c r="E38" i="1"/>
  <c r="B38" i="1" s="1"/>
  <c r="E39" i="1"/>
  <c r="B39" i="1" s="1"/>
  <c r="E42" i="1"/>
  <c r="B44" i="1"/>
  <c r="E47" i="1"/>
  <c r="B47" i="1" s="1"/>
  <c r="E51" i="1"/>
  <c r="B51" i="1" s="1"/>
  <c r="E52" i="1"/>
  <c r="B52" i="1" s="1"/>
  <c r="E63" i="1"/>
  <c r="B63" i="1" s="1"/>
  <c r="B62" i="1"/>
  <c r="E78" i="1"/>
  <c r="B78" i="1" s="1"/>
  <c r="E79" i="1"/>
  <c r="B79" i="1" s="1"/>
  <c r="E81" i="1"/>
  <c r="B81" i="1" s="1"/>
  <c r="E82" i="1"/>
  <c r="B82" i="1" s="1"/>
  <c r="E85" i="1"/>
  <c r="B85" i="1" s="1"/>
  <c r="E86" i="1"/>
  <c r="B86" i="1" s="1"/>
  <c r="E88" i="1"/>
  <c r="B88" i="1" s="1"/>
  <c r="E89" i="1"/>
  <c r="B89" i="1" s="1"/>
  <c r="E92" i="1"/>
  <c r="E97" i="1"/>
  <c r="B97" i="1" s="1"/>
  <c r="B104" i="1"/>
  <c r="B106" i="1"/>
  <c r="B107" i="1"/>
  <c r="E108" i="1"/>
  <c r="B108" i="1" s="1"/>
  <c r="B109" i="1"/>
  <c r="B110" i="1"/>
  <c r="E116" i="1"/>
  <c r="B116" i="1" s="1"/>
  <c r="E121" i="1"/>
  <c r="B121" i="1" s="1"/>
  <c r="B122" i="1"/>
  <c r="E125" i="1"/>
  <c r="B125" i="1" s="1"/>
  <c r="E126" i="1"/>
  <c r="B126" i="1" s="1"/>
  <c r="E130" i="1"/>
  <c r="B130" i="1" s="1"/>
  <c r="E131" i="1"/>
  <c r="B131" i="1" s="1"/>
  <c r="E132" i="1"/>
  <c r="B132" i="1" s="1"/>
  <c r="E139" i="1"/>
  <c r="E149" i="1"/>
  <c r="B149" i="1" s="1"/>
  <c r="E150" i="1"/>
  <c r="I71" i="1" l="1"/>
  <c r="F93" i="1"/>
  <c r="G93" i="1"/>
  <c r="H93" i="1"/>
  <c r="K21" i="1"/>
  <c r="D16" i="1"/>
  <c r="D21" i="1"/>
  <c r="I21" i="1"/>
  <c r="L118" i="1"/>
  <c r="F21" i="1"/>
  <c r="G21" i="1"/>
  <c r="L21" i="1"/>
  <c r="H21" i="1"/>
  <c r="G71" i="1"/>
  <c r="G18" i="1"/>
  <c r="E84" i="1"/>
  <c r="B84" i="1" s="1"/>
  <c r="J15" i="1"/>
  <c r="H43" i="1"/>
  <c r="I43" i="1"/>
  <c r="G43" i="1"/>
  <c r="L43" i="1"/>
  <c r="K43" i="1"/>
  <c r="H15" i="1"/>
  <c r="L15" i="1"/>
  <c r="G15" i="1"/>
  <c r="J118" i="1"/>
  <c r="F15" i="1"/>
  <c r="K15" i="1"/>
  <c r="I15" i="1"/>
  <c r="J16" i="1"/>
  <c r="I16" i="1"/>
  <c r="E17" i="1"/>
  <c r="I118" i="1"/>
  <c r="G16" i="1"/>
  <c r="L16" i="1"/>
  <c r="K16" i="1"/>
  <c r="H16" i="1"/>
  <c r="F16" i="1"/>
  <c r="F118" i="1"/>
  <c r="E105" i="1"/>
  <c r="B105" i="1" s="1"/>
  <c r="E19" i="1"/>
  <c r="B19" i="1" s="1"/>
  <c r="E114" i="1"/>
  <c r="B114" i="1" s="1"/>
  <c r="E45" i="1"/>
  <c r="B45" i="1" s="1"/>
  <c r="E94" i="1"/>
  <c r="B94" i="1" s="1"/>
  <c r="E80" i="1"/>
  <c r="B80" i="1" s="1"/>
  <c r="E58" i="1"/>
  <c r="B58" i="1" s="1"/>
  <c r="E22" i="1"/>
  <c r="B22" i="1" s="1"/>
  <c r="E29" i="1"/>
  <c r="B29" i="1" s="1"/>
  <c r="E12" i="1"/>
  <c r="E128" i="1"/>
  <c r="B128" i="1" s="1"/>
  <c r="E119" i="1"/>
  <c r="B119" i="1" s="1"/>
  <c r="E140" i="1"/>
  <c r="B140" i="1" s="1"/>
  <c r="E124" i="1"/>
  <c r="B124" i="1" s="1"/>
  <c r="E53" i="1"/>
  <c r="B53" i="1" s="1"/>
  <c r="E35" i="1"/>
  <c r="B35" i="1" s="1"/>
  <c r="H118" i="1"/>
  <c r="G118" i="1"/>
  <c r="K118" i="1"/>
  <c r="B11" i="1"/>
  <c r="E71" i="1" l="1"/>
  <c r="B71" i="1" s="1"/>
  <c r="D8" i="1"/>
  <c r="B17" i="1"/>
  <c r="I8" i="1"/>
  <c r="D14" i="1"/>
  <c r="E15" i="1"/>
  <c r="B15" i="1" s="1"/>
  <c r="G14" i="1"/>
  <c r="L14" i="1"/>
  <c r="F14" i="1"/>
  <c r="I14" i="1"/>
  <c r="E18" i="1"/>
  <c r="K14" i="1"/>
  <c r="J14" i="1"/>
  <c r="H14" i="1"/>
  <c r="E16" i="1"/>
  <c r="B16" i="1" s="1"/>
  <c r="E93" i="1"/>
  <c r="B93" i="1" s="1"/>
  <c r="H8" i="1"/>
  <c r="L8" i="1"/>
  <c r="J8" i="1"/>
  <c r="E118" i="1"/>
  <c r="B118" i="1" s="1"/>
  <c r="G8" i="1"/>
  <c r="F8" i="1"/>
  <c r="E43" i="1"/>
  <c r="B43" i="1" s="1"/>
  <c r="E21" i="1"/>
  <c r="B21" i="1" s="1"/>
  <c r="K8" i="1"/>
  <c r="B18" i="1" l="1"/>
  <c r="E14" i="1"/>
  <c r="E8" i="1"/>
  <c r="B8" i="1" s="1"/>
  <c r="C57" i="1" s="1"/>
  <c r="C142" i="1" l="1"/>
  <c r="C74" i="1"/>
  <c r="C95" i="1"/>
  <c r="C144" i="1"/>
  <c r="C77" i="1"/>
  <c r="C91" i="1"/>
  <c r="C113" i="1"/>
  <c r="C112" i="1"/>
  <c r="C46" i="1"/>
  <c r="C61" i="1"/>
  <c r="C60" i="1"/>
  <c r="C59" i="1"/>
  <c r="D9" i="1"/>
  <c r="B14" i="1"/>
  <c r="C14" i="1" s="1"/>
  <c r="C146" i="1"/>
  <c r="C148" i="1"/>
  <c r="C123" i="1"/>
  <c r="C147" i="1"/>
  <c r="C98" i="1"/>
  <c r="C89" i="1"/>
  <c r="C88" i="1"/>
  <c r="C87" i="1"/>
  <c r="C49" i="1"/>
  <c r="C50" i="1"/>
  <c r="C83" i="1"/>
  <c r="C90" i="1"/>
  <c r="C48" i="1"/>
  <c r="C120" i="1"/>
  <c r="C127" i="1"/>
  <c r="C115" i="1"/>
  <c r="C26" i="1"/>
  <c r="C103" i="1"/>
  <c r="C145" i="1"/>
  <c r="C141" i="1"/>
  <c r="C28" i="1"/>
  <c r="C27" i="1"/>
  <c r="C25" i="1"/>
  <c r="C24" i="1"/>
  <c r="C32" i="1"/>
  <c r="C143" i="1"/>
  <c r="C76" i="1"/>
  <c r="C129" i="1"/>
  <c r="C111" i="1"/>
  <c r="C102" i="1"/>
  <c r="C101" i="1"/>
  <c r="C100" i="1"/>
  <c r="C99" i="1"/>
  <c r="C96" i="1"/>
  <c r="C8" i="1"/>
  <c r="G9" i="1"/>
  <c r="C56" i="1"/>
  <c r="C75" i="1"/>
  <c r="C54" i="1"/>
  <c r="C55" i="1"/>
  <c r="C116" i="1"/>
  <c r="C109" i="1"/>
  <c r="C105" i="1"/>
  <c r="C84" i="1"/>
  <c r="C79" i="1"/>
  <c r="C62" i="1"/>
  <c r="C51" i="1"/>
  <c r="C39" i="1"/>
  <c r="C35" i="1"/>
  <c r="C30" i="1"/>
  <c r="C19" i="1"/>
  <c r="C124" i="1"/>
  <c r="C40" i="1"/>
  <c r="C118" i="1"/>
  <c r="C119" i="1"/>
  <c r="C132" i="1"/>
  <c r="C128" i="1"/>
  <c r="C58" i="1"/>
  <c r="C130" i="1"/>
  <c r="C121" i="1"/>
  <c r="C108" i="1"/>
  <c r="C104" i="1"/>
  <c r="C85" i="1"/>
  <c r="C80" i="1"/>
  <c r="C72" i="1"/>
  <c r="C52" i="1"/>
  <c r="C36" i="1"/>
  <c r="C31" i="1"/>
  <c r="C21" i="1"/>
  <c r="C17" i="1"/>
  <c r="C73" i="1"/>
  <c r="C11" i="1"/>
  <c r="K9" i="1"/>
  <c r="C125" i="1"/>
  <c r="C149" i="1"/>
  <c r="C140" i="1"/>
  <c r="C131" i="1"/>
  <c r="C126" i="1"/>
  <c r="C114" i="1"/>
  <c r="C110" i="1"/>
  <c r="C106" i="1"/>
  <c r="C94" i="1"/>
  <c r="C81" i="1"/>
  <c r="C63" i="1"/>
  <c r="C47" i="1"/>
  <c r="C44" i="1"/>
  <c r="C38" i="1"/>
  <c r="C34" i="1"/>
  <c r="C29" i="1"/>
  <c r="C23" i="1"/>
  <c r="C122" i="1"/>
  <c r="C107" i="1"/>
  <c r="C97" i="1"/>
  <c r="C86" i="1"/>
  <c r="C82" i="1"/>
  <c r="C78" i="1"/>
  <c r="C53" i="1"/>
  <c r="C45" i="1"/>
  <c r="C37" i="1"/>
  <c r="C33" i="1"/>
  <c r="C22" i="1"/>
  <c r="C15" i="1"/>
  <c r="C93" i="1"/>
  <c r="F9" i="1"/>
  <c r="L9" i="1"/>
  <c r="J9" i="1"/>
  <c r="C16" i="1"/>
  <c r="I9" i="1"/>
  <c r="C71" i="1"/>
  <c r="H9" i="1"/>
  <c r="C18" i="1"/>
  <c r="C43" i="1"/>
  <c r="E9" i="1"/>
  <c r="B12" i="1"/>
  <c r="C12" i="1" l="1"/>
</calcChain>
</file>

<file path=xl/sharedStrings.xml><?xml version="1.0" encoding="utf-8"?>
<sst xmlns="http://schemas.openxmlformats.org/spreadsheetml/2006/main" count="187" uniqueCount="137">
  <si>
    <t xml:space="preserve">No. </t>
  </si>
  <si>
    <t>%</t>
  </si>
  <si>
    <t xml:space="preserve"> </t>
  </si>
  <si>
    <t>Técnico en Despacho de Vuelo</t>
  </si>
  <si>
    <t>NOTA:  Cualquier diferencia en los porcentajes se debe al redondeo.</t>
  </si>
  <si>
    <t>FIC</t>
  </si>
  <si>
    <t>FIE</t>
  </si>
  <si>
    <t>FII</t>
  </si>
  <si>
    <t>FIM</t>
  </si>
  <si>
    <t>FISC</t>
  </si>
  <si>
    <t>F</t>
  </si>
  <si>
    <t>FCyT</t>
  </si>
  <si>
    <t>(2)  Carreras en transición</t>
  </si>
  <si>
    <t>(1)  Incluye:   Howard y Campus Dr. Víctor Levi Sasso</t>
  </si>
  <si>
    <t xml:space="preserve">    MATRÍCULA TOTAL POR SEDE, SEGÚN FACULTAD Y CARRERA / PROGRAMA:</t>
  </si>
  <si>
    <t>Total</t>
  </si>
  <si>
    <t>Sede Panamá
(1)</t>
  </si>
  <si>
    <t>Sub-Total</t>
  </si>
  <si>
    <t>Azuero</t>
  </si>
  <si>
    <t>Bocas del Toro</t>
  </si>
  <si>
    <t>Coclé</t>
  </si>
  <si>
    <t>Colón</t>
  </si>
  <si>
    <t>Chiriquí</t>
  </si>
  <si>
    <t>Panamá Oeste</t>
  </si>
  <si>
    <t>Veraguas</t>
  </si>
  <si>
    <t>Facultad y Carrera / Programa</t>
  </si>
  <si>
    <t>FACULTAD DE ING. CIVIL</t>
  </si>
  <si>
    <t>FACULTAD DE ING. ELÉCTRICA</t>
  </si>
  <si>
    <t>FACULTAD DE ING. INDUSTRIAL</t>
  </si>
  <si>
    <t>FACULTAD DE ING. MECÁNICA</t>
  </si>
  <si>
    <t>FACULTAD DE ING. DE SISTEMAS COMPUTACIONALES</t>
  </si>
  <si>
    <t>FACULTAD DE CIENCIAS Y TECNOLOGÍA</t>
  </si>
  <si>
    <t xml:space="preserve">Licenciatura en </t>
  </si>
  <si>
    <t xml:space="preserve">Técnicos en Ing. con Esp en </t>
  </si>
  <si>
    <t xml:space="preserve">     Administración de Proyectos de Construcción</t>
  </si>
  <si>
    <t xml:space="preserve">     Licenciatura</t>
  </si>
  <si>
    <t xml:space="preserve">     Planificación y Gestión Portuaria</t>
  </si>
  <si>
    <t xml:space="preserve">      Ambiental</t>
  </si>
  <si>
    <t xml:space="preserve">      Civil</t>
  </si>
  <si>
    <t xml:space="preserve">      Geológica</t>
  </si>
  <si>
    <t xml:space="preserve">      Geomática</t>
  </si>
  <si>
    <t xml:space="preserve">      Marítima Portuaria</t>
  </si>
  <si>
    <t xml:space="preserve">      Dibujo Automatizado</t>
  </si>
  <si>
    <t xml:space="preserve">      Edificaciones</t>
  </si>
  <si>
    <t xml:space="preserve">     Operaciones Marítimas  y Portuarias</t>
  </si>
  <si>
    <t xml:space="preserve">     Saneamiento y Ambiente</t>
  </si>
  <si>
    <t xml:space="preserve">     Topografía</t>
  </si>
  <si>
    <t xml:space="preserve">     Eléctrica y Electrónica</t>
  </si>
  <si>
    <t xml:space="preserve">     Eléctrica </t>
  </si>
  <si>
    <t xml:space="preserve">     Electrónica </t>
  </si>
  <si>
    <t xml:space="preserve">     Electrónica y Telecomunicaciones</t>
  </si>
  <si>
    <t xml:space="preserve">     Electromecánica</t>
  </si>
  <si>
    <t xml:space="preserve">     Telecomunicaciones</t>
  </si>
  <si>
    <t xml:space="preserve">     Electrónica Digital y Control Automático</t>
  </si>
  <si>
    <t xml:space="preserve">     Electrónica y Sistemas de Comunicación</t>
  </si>
  <si>
    <t xml:space="preserve">     Sistemas Eléctricos y Automatización</t>
  </si>
  <si>
    <t xml:space="preserve">     Electricidad (2)</t>
  </si>
  <si>
    <t xml:space="preserve">     Electrónica (2)</t>
  </si>
  <si>
    <t xml:space="preserve">     Electrónica Biomédica</t>
  </si>
  <si>
    <t xml:space="preserve">     Sistemas Eléctricos</t>
  </si>
  <si>
    <t xml:space="preserve">     Dirección de Negocios con Esp. en Estrategia Gerencial</t>
  </si>
  <si>
    <t xml:space="preserve">     Dirección de Negocios con Esp. en Gerencia de Recursos Humanos</t>
  </si>
  <si>
    <t xml:space="preserve">     Gestión de Proyectos con Esp. en Evaluación</t>
  </si>
  <si>
    <t xml:space="preserve">     Sistemas Logísticos y Operaciones con Esp. Centros de Distribución</t>
  </si>
  <si>
    <t xml:space="preserve">     Alta Gerencia</t>
  </si>
  <si>
    <t xml:space="preserve">     Formulación, Evaluación y Gestión de Proyectos de Inversiones</t>
  </si>
  <si>
    <t xml:space="preserve">     Industrial</t>
  </si>
  <si>
    <t xml:space="preserve">     Mecánica Industrial</t>
  </si>
  <si>
    <t xml:space="preserve">     Logística y Cadena de Suministro</t>
  </si>
  <si>
    <t xml:space="preserve">     Gestión Administrativa</t>
  </si>
  <si>
    <t xml:space="preserve">     Recursos Humanos y Gestión de la Productividad</t>
  </si>
  <si>
    <t xml:space="preserve">     Logística y Transporte Multimodal</t>
  </si>
  <si>
    <t xml:space="preserve">     Mercadeo y Negocios Internacionales</t>
  </si>
  <si>
    <t xml:space="preserve">     Mercadeo y Comercio Internacional (2)</t>
  </si>
  <si>
    <t xml:space="preserve">     Energías Renovables y Ambiente</t>
  </si>
  <si>
    <t xml:space="preserve">     Ingeniería de Planta</t>
  </si>
  <si>
    <t xml:space="preserve">     Aeronáutica</t>
  </si>
  <si>
    <t xml:space="preserve">     Energía y Ambiente</t>
  </si>
  <si>
    <t xml:space="preserve">     Mecánica</t>
  </si>
  <si>
    <t xml:space="preserve">     Mantenimiento</t>
  </si>
  <si>
    <t xml:space="preserve">     Naval</t>
  </si>
  <si>
    <t xml:space="preserve">     Mecánica Automotriz</t>
  </si>
  <si>
    <t xml:space="preserve">     Refrigeración  y Aire Acondicionado</t>
  </si>
  <si>
    <t xml:space="preserve">     Soldadura</t>
  </si>
  <si>
    <t xml:space="preserve">     Mantenimiento de Aeronaves con Esp. en Motores y Fuselaje</t>
  </si>
  <si>
    <t xml:space="preserve">     Seguridad Informática</t>
  </si>
  <si>
    <t xml:space="preserve">     Informática Educativa</t>
  </si>
  <si>
    <t xml:space="preserve">     Ingeniería del Software </t>
  </si>
  <si>
    <t xml:space="preserve">     Sistemas de Información</t>
  </si>
  <si>
    <t xml:space="preserve">     Sistemas y Computación</t>
  </si>
  <si>
    <t xml:space="preserve">     Software</t>
  </si>
  <si>
    <t xml:space="preserve">     Informática Aplicada a la Educación</t>
  </si>
  <si>
    <t xml:space="preserve">     Desarrollo de Software</t>
  </si>
  <si>
    <t xml:space="preserve">     Redes Informáticas</t>
  </si>
  <si>
    <t xml:space="preserve">     Alimentos</t>
  </si>
  <si>
    <t xml:space="preserve">     Forestal</t>
  </si>
  <si>
    <t>Matrícula</t>
  </si>
  <si>
    <t>Centros Regionales</t>
  </si>
  <si>
    <t xml:space="preserve">Maestría en Ingeniería Eléctrica </t>
  </si>
  <si>
    <t>Total de Post-Grado</t>
  </si>
  <si>
    <t>Total de Diplomado</t>
  </si>
  <si>
    <t>Total de Licenciatura</t>
  </si>
  <si>
    <t xml:space="preserve">     Lic. en Ingeniería</t>
  </si>
  <si>
    <t xml:space="preserve">     Lic. en Tecnología</t>
  </si>
  <si>
    <t>Total de Técnico en Ing.</t>
  </si>
  <si>
    <t xml:space="preserve">Total de Técnico </t>
  </si>
  <si>
    <t>Porcentaje</t>
  </si>
  <si>
    <t>Licenciatura en Ingeniería</t>
  </si>
  <si>
    <t>Técnico en Ingeniería</t>
  </si>
  <si>
    <t>Licenciatura en Tec. de Prog. y Análisis de Sistemas (2)</t>
  </si>
  <si>
    <t>Licenciatura en Comunicación Ejecutiva Bilingüe</t>
  </si>
  <si>
    <t>TOTAL</t>
  </si>
  <si>
    <t xml:space="preserve">     Administración de Aviación</t>
  </si>
  <si>
    <t xml:space="preserve">     Administración de Aviación con Opción de Vuelo</t>
  </si>
  <si>
    <t xml:space="preserve">     Gestión de la Producción Industrial</t>
  </si>
  <si>
    <t xml:space="preserve">     Mantenimiento de Planta</t>
  </si>
  <si>
    <t>Licenciatura en Tecnología (2)</t>
  </si>
  <si>
    <t xml:space="preserve">     Ingeniería Ambiental</t>
  </si>
  <si>
    <t xml:space="preserve">     Ingeniería Estructural</t>
  </si>
  <si>
    <t xml:space="preserve">     Ingeniería Geotécnica</t>
  </si>
  <si>
    <t xml:space="preserve">     Ciencias de la Ing. Mecánica</t>
  </si>
  <si>
    <t xml:space="preserve">     Control Automatización</t>
  </si>
  <si>
    <t>Maestría en</t>
  </si>
  <si>
    <t xml:space="preserve">Post-Grado en </t>
  </si>
  <si>
    <t xml:space="preserve">     Docencia Superior con Esp. en Tecnología y Didáctica Educativa</t>
  </si>
  <si>
    <t>Diplomado en Mediación con Énfasis en las Ciencias y la Tecnología</t>
  </si>
  <si>
    <t>Técnico en Ing. con Esp. en Tecnología Industrial (2)</t>
  </si>
  <si>
    <t xml:space="preserve">     Auditoría de Sist. y  Evaluación de Control Informático</t>
  </si>
  <si>
    <t>Post-Grado de Esp. en Docencia Superior</t>
  </si>
  <si>
    <t xml:space="preserve">     Sistemas de Información Geográfica</t>
  </si>
  <si>
    <t xml:space="preserve">Licenciatura en Tecnología en Sanitaria y Ambiente (2) </t>
  </si>
  <si>
    <t xml:space="preserve">Licenciatura en Tecnología Eléctrica (2) </t>
  </si>
  <si>
    <t>SEGUNDO SEMESTRE 2018 (Continuación)</t>
  </si>
  <si>
    <t>SEGUNDO SEMESTRE 2018 (Conclusión)</t>
  </si>
  <si>
    <t>SEGUNDO SEMESTRE 2018</t>
  </si>
  <si>
    <t>Total de Maestría</t>
  </si>
  <si>
    <t xml:space="preserve">     Ciencias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</si>
</sst>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\ "/>
    <numFmt numFmtId="165" formatCode="#,##0;[Red]#,##0"/>
    <numFmt numFmtId="166" formatCode="0.0"/>
    <numFmt numFmtId="167" formatCode="#,##0.0;[Red]#,##0.0"/>
    <numFmt numFmtId="168" formatCode="#,##0.0"/>
    <numFmt numFmtId="169" formatCode="_ [$€-2]\ * #,##0.00_ ;_ [$€-2]\ * \-#,##0.00_ ;_ [$€-2]\ * &quot;-&quot;??_ "/>
  </numFmts>
  <fonts count="23" x14ac:knownFonts="1">
    <font>
      <sz val="12"/>
      <name val="Courier New"/>
      <family val="3"/>
    </font>
    <font>
      <sz val="8"/>
      <name val="Courier New"/>
      <family val="3"/>
    </font>
    <font>
      <sz val="12"/>
      <name val="Courier New"/>
      <family val="3"/>
    </font>
    <font>
      <b/>
      <sz val="14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4"/>
      <color theme="1"/>
      <name val="Calibri"/>
      <family val="2"/>
    </font>
    <font>
      <b/>
      <i/>
      <sz val="14"/>
      <color theme="1"/>
      <name val="Calibri"/>
      <family val="2"/>
    </font>
    <font>
      <b/>
      <sz val="13"/>
      <color theme="1"/>
      <name val="Calibri"/>
      <family val="2"/>
    </font>
    <font>
      <sz val="13"/>
      <color theme="1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3"/>
      <name val="Calibri"/>
      <family val="2"/>
    </font>
    <font>
      <sz val="13"/>
      <name val="Calibri"/>
      <family val="2"/>
    </font>
    <font>
      <b/>
      <u/>
      <sz val="13"/>
      <name val="Calibri"/>
      <family val="2"/>
    </font>
    <font>
      <b/>
      <sz val="10"/>
      <name val="Calibri"/>
      <family val="2"/>
    </font>
    <font>
      <u/>
      <sz val="13"/>
      <name val="Calibri"/>
      <family val="2"/>
    </font>
    <font>
      <sz val="9"/>
      <name val="Calibri"/>
      <family val="2"/>
    </font>
    <font>
      <sz val="11"/>
      <name val="Calibri"/>
      <family val="2"/>
    </font>
    <font>
      <sz val="2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42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2"/>
      </patternFill>
    </fill>
    <fill>
      <patternFill patternType="solid">
        <fgColor theme="0"/>
        <bgColor indexed="30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36"/>
      </patternFill>
    </fill>
    <fill>
      <patternFill patternType="solid">
        <fgColor theme="0"/>
        <bgColor indexed="50"/>
      </patternFill>
    </fill>
    <fill>
      <patternFill patternType="solid">
        <fgColor theme="0"/>
        <bgColor indexed="37"/>
      </patternFill>
    </fill>
    <fill>
      <patternFill patternType="solid">
        <fgColor theme="6" tint="0.39997558519241921"/>
        <bgColor indexed="21"/>
      </patternFill>
    </fill>
    <fill>
      <patternFill patternType="solid">
        <fgColor theme="0"/>
        <bgColor indexed="26"/>
      </patternFill>
    </fill>
  </fills>
  <borders count="1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9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indexed="9"/>
      </right>
      <top style="thin">
        <color theme="1"/>
      </top>
      <bottom/>
      <diagonal/>
    </border>
  </borders>
  <cellStyleXfs count="2">
    <xf numFmtId="164" fontId="0" fillId="0" borderId="0"/>
    <xf numFmtId="169" fontId="2" fillId="0" borderId="0" applyFont="0" applyFill="0" applyBorder="0" applyAlignment="0" applyProtection="0"/>
  </cellStyleXfs>
  <cellXfs count="200">
    <xf numFmtId="164" fontId="0" fillId="0" borderId="0" xfId="0"/>
    <xf numFmtId="164" fontId="4" fillId="0" borderId="0" xfId="0" applyFont="1"/>
    <xf numFmtId="164" fontId="5" fillId="0" borderId="0" xfId="0" applyFont="1"/>
    <xf numFmtId="164" fontId="6" fillId="0" borderId="0" xfId="0" applyFont="1" applyAlignment="1" applyProtection="1">
      <alignment horizontal="center"/>
    </xf>
    <xf numFmtId="164" fontId="7" fillId="0" borderId="0" xfId="0" applyFont="1" applyAlignment="1">
      <alignment horizontal="center"/>
    </xf>
    <xf numFmtId="164" fontId="6" fillId="0" borderId="0" xfId="0" applyFont="1" applyAlignment="1">
      <alignment horizontal="center"/>
    </xf>
    <xf numFmtId="164" fontId="8" fillId="0" borderId="0" xfId="0" applyFont="1"/>
    <xf numFmtId="164" fontId="3" fillId="11" borderId="1" xfId="0" applyFont="1" applyFill="1" applyBorder="1" applyAlignment="1" applyProtection="1">
      <alignment horizontal="center" vertical="center"/>
    </xf>
    <xf numFmtId="164" fontId="3" fillId="11" borderId="1" xfId="0" applyFont="1" applyFill="1" applyBorder="1" applyAlignment="1" applyProtection="1">
      <alignment horizontal="center" vertical="center" wrapText="1"/>
    </xf>
    <xf numFmtId="164" fontId="3" fillId="11" borderId="1" xfId="0" applyFont="1" applyFill="1" applyBorder="1" applyAlignment="1">
      <alignment horizontal="center" vertical="center"/>
    </xf>
    <xf numFmtId="164" fontId="3" fillId="11" borderId="2" xfId="0" applyFont="1" applyFill="1" applyBorder="1" applyAlignment="1" applyProtection="1">
      <alignment horizontal="center" vertical="center" wrapText="1"/>
    </xf>
    <xf numFmtId="164" fontId="8" fillId="12" borderId="0" xfId="0" applyFont="1" applyFill="1" applyBorder="1"/>
    <xf numFmtId="164" fontId="3" fillId="3" borderId="6" xfId="0" applyFont="1" applyFill="1" applyBorder="1" applyAlignment="1" applyProtection="1"/>
    <xf numFmtId="164" fontId="9" fillId="4" borderId="6" xfId="0" applyFont="1" applyFill="1" applyBorder="1"/>
    <xf numFmtId="164" fontId="3" fillId="3" borderId="0" xfId="0" applyFont="1" applyFill="1" applyBorder="1" applyAlignment="1" applyProtection="1"/>
    <xf numFmtId="164" fontId="8" fillId="2" borderId="0" xfId="0" applyFont="1" applyFill="1"/>
    <xf numFmtId="164" fontId="8" fillId="0" borderId="0" xfId="0" applyFont="1" applyProtection="1"/>
    <xf numFmtId="164" fontId="8" fillId="0" borderId="0" xfId="0" applyFont="1" applyBorder="1"/>
    <xf numFmtId="164" fontId="8" fillId="0" borderId="0" xfId="0" applyFont="1" applyProtection="1">
      <protection locked="0"/>
    </xf>
    <xf numFmtId="3" fontId="3" fillId="2" borderId="0" xfId="0" applyNumberFormat="1" applyFont="1" applyFill="1" applyBorder="1"/>
    <xf numFmtId="164" fontId="8" fillId="0" borderId="0" xfId="0" applyFont="1" applyAlignment="1" applyProtection="1">
      <alignment horizontal="left"/>
    </xf>
    <xf numFmtId="164" fontId="11" fillId="0" borderId="0" xfId="0" applyFont="1"/>
    <xf numFmtId="164" fontId="10" fillId="0" borderId="0" xfId="0" applyFont="1"/>
    <xf numFmtId="164" fontId="6" fillId="0" borderId="0" xfId="0" applyFont="1"/>
    <xf numFmtId="164" fontId="11" fillId="0" borderId="0" xfId="0" applyFont="1" applyBorder="1"/>
    <xf numFmtId="164" fontId="7" fillId="0" borderId="0" xfId="0" applyFont="1"/>
    <xf numFmtId="164" fontId="10" fillId="2" borderId="0" xfId="0" applyFont="1" applyFill="1"/>
    <xf numFmtId="164" fontId="11" fillId="2" borderId="0" xfId="0" applyFont="1" applyFill="1"/>
    <xf numFmtId="164" fontId="4" fillId="4" borderId="0" xfId="0" applyFont="1" applyFill="1"/>
    <xf numFmtId="164" fontId="5" fillId="4" borderId="0" xfId="0" applyFont="1" applyFill="1"/>
    <xf numFmtId="166" fontId="5" fillId="0" borderId="0" xfId="0" applyNumberFormat="1" applyFont="1"/>
    <xf numFmtId="3" fontId="5" fillId="0" borderId="0" xfId="0" applyNumberFormat="1" applyFont="1"/>
    <xf numFmtId="164" fontId="12" fillId="12" borderId="0" xfId="0" applyFont="1" applyFill="1" applyBorder="1" applyAlignment="1" applyProtection="1">
      <alignment horizontal="center" vertical="center" wrapText="1"/>
    </xf>
    <xf numFmtId="165" fontId="12" fillId="3" borderId="11" xfId="0" applyNumberFormat="1" applyFont="1" applyFill="1" applyBorder="1" applyAlignment="1" applyProtection="1">
      <alignment horizontal="right" vertical="center" wrapText="1"/>
    </xf>
    <xf numFmtId="166" fontId="12" fillId="3" borderId="11" xfId="0" applyNumberFormat="1" applyFont="1" applyFill="1" applyBorder="1" applyAlignment="1" applyProtection="1">
      <alignment horizontal="right" vertical="center" wrapText="1"/>
    </xf>
    <xf numFmtId="3" fontId="12" fillId="3" borderId="11" xfId="0" applyNumberFormat="1" applyFont="1" applyFill="1" applyBorder="1" applyAlignment="1" applyProtection="1">
      <alignment horizontal="right" vertical="center" wrapText="1"/>
    </xf>
    <xf numFmtId="3" fontId="12" fillId="3" borderId="13" xfId="0" applyNumberFormat="1" applyFont="1" applyFill="1" applyBorder="1" applyAlignment="1" applyProtection="1">
      <alignment horizontal="right" vertical="center" wrapText="1"/>
    </xf>
    <xf numFmtId="164" fontId="13" fillId="12" borderId="0" xfId="0" applyFont="1" applyFill="1" applyBorder="1" applyAlignment="1" applyProtection="1">
      <alignment horizontal="center"/>
    </xf>
    <xf numFmtId="167" fontId="13" fillId="4" borderId="11" xfId="0" applyNumberFormat="1" applyFont="1" applyFill="1" applyBorder="1" applyProtection="1"/>
    <xf numFmtId="166" fontId="13" fillId="4" borderId="11" xfId="0" applyNumberFormat="1" applyFont="1" applyFill="1" applyBorder="1" applyProtection="1"/>
    <xf numFmtId="167" fontId="13" fillId="3" borderId="11" xfId="0" applyNumberFormat="1" applyFont="1" applyFill="1" applyBorder="1" applyProtection="1"/>
    <xf numFmtId="167" fontId="13" fillId="3" borderId="13" xfId="0" applyNumberFormat="1" applyFont="1" applyFill="1" applyBorder="1" applyProtection="1"/>
    <xf numFmtId="165" fontId="13" fillId="3" borderId="11" xfId="0" applyNumberFormat="1" applyFont="1" applyFill="1" applyBorder="1" applyProtection="1"/>
    <xf numFmtId="164" fontId="12" fillId="12" borderId="0" xfId="0" applyFont="1" applyFill="1" applyBorder="1" applyAlignment="1" applyProtection="1">
      <alignment horizontal="left" indent="1"/>
    </xf>
    <xf numFmtId="165" fontId="12" fillId="4" borderId="11" xfId="0" applyNumberFormat="1" applyFont="1" applyFill="1" applyBorder="1" applyProtection="1"/>
    <xf numFmtId="166" fontId="12" fillId="4" borderId="11" xfId="0" applyNumberFormat="1" applyFont="1" applyFill="1" applyBorder="1" applyProtection="1"/>
    <xf numFmtId="3" fontId="12" fillId="3" borderId="11" xfId="0" applyNumberFormat="1" applyFont="1" applyFill="1" applyBorder="1"/>
    <xf numFmtId="3" fontId="12" fillId="3" borderId="11" xfId="0" applyNumberFormat="1" applyFont="1" applyFill="1" applyBorder="1" applyProtection="1"/>
    <xf numFmtId="3" fontId="12" fillId="3" borderId="13" xfId="0" applyNumberFormat="1" applyFont="1" applyFill="1" applyBorder="1"/>
    <xf numFmtId="1" fontId="12" fillId="4" borderId="11" xfId="0" applyNumberFormat="1" applyFont="1" applyFill="1" applyBorder="1" applyProtection="1"/>
    <xf numFmtId="3" fontId="13" fillId="3" borderId="11" xfId="0" applyNumberFormat="1" applyFont="1" applyFill="1" applyBorder="1"/>
    <xf numFmtId="164" fontId="13" fillId="12" borderId="0" xfId="0" applyFont="1" applyFill="1" applyBorder="1" applyAlignment="1" applyProtection="1">
      <alignment horizontal="left" indent="1"/>
    </xf>
    <xf numFmtId="165" fontId="13" fillId="4" borderId="11" xfId="0" applyNumberFormat="1" applyFont="1" applyFill="1" applyBorder="1" applyProtection="1"/>
    <xf numFmtId="3" fontId="13" fillId="3" borderId="11" xfId="0" applyNumberFormat="1" applyFont="1" applyFill="1" applyBorder="1" applyProtection="1"/>
    <xf numFmtId="3" fontId="12" fillId="3" borderId="13" xfId="0" applyNumberFormat="1" applyFont="1" applyFill="1" applyBorder="1" applyProtection="1"/>
    <xf numFmtId="164" fontId="14" fillId="12" borderId="0" xfId="0" applyFont="1" applyFill="1" applyBorder="1" applyAlignment="1" applyProtection="1"/>
    <xf numFmtId="165" fontId="14" fillId="4" borderId="11" xfId="0" applyNumberFormat="1" applyFont="1" applyFill="1" applyBorder="1" applyProtection="1"/>
    <xf numFmtId="166" fontId="14" fillId="4" borderId="11" xfId="0" applyNumberFormat="1" applyFont="1" applyFill="1" applyBorder="1" applyProtection="1"/>
    <xf numFmtId="3" fontId="14" fillId="3" borderId="11" xfId="0" applyNumberFormat="1" applyFont="1" applyFill="1" applyBorder="1" applyProtection="1"/>
    <xf numFmtId="164" fontId="15" fillId="5" borderId="0" xfId="0" applyFont="1" applyFill="1" applyBorder="1" applyAlignment="1" applyProtection="1">
      <alignment horizontal="left" vertical="center" wrapText="1"/>
    </xf>
    <xf numFmtId="165" fontId="15" fillId="5" borderId="11" xfId="0" applyNumberFormat="1" applyFont="1" applyFill="1" applyBorder="1" applyAlignment="1" applyProtection="1">
      <alignment horizontal="right" vertical="center" wrapText="1"/>
    </xf>
    <xf numFmtId="166" fontId="15" fillId="5" borderId="11" xfId="0" applyNumberFormat="1" applyFont="1" applyFill="1" applyBorder="1" applyAlignment="1" applyProtection="1">
      <alignment horizontal="right" vertical="center" wrapText="1"/>
    </xf>
    <xf numFmtId="3" fontId="15" fillId="5" borderId="11" xfId="0" applyNumberFormat="1" applyFont="1" applyFill="1" applyBorder="1" applyAlignment="1" applyProtection="1">
      <alignment horizontal="right" vertical="center" wrapText="1"/>
    </xf>
    <xf numFmtId="3" fontId="15" fillId="5" borderId="13" xfId="0" applyNumberFormat="1" applyFont="1" applyFill="1" applyBorder="1" applyAlignment="1" applyProtection="1">
      <alignment horizontal="right" vertical="center" wrapText="1"/>
    </xf>
    <xf numFmtId="164" fontId="15" fillId="12" borderId="0" xfId="0" applyFont="1" applyFill="1" applyBorder="1" applyAlignment="1" applyProtection="1">
      <alignment horizontal="left"/>
    </xf>
    <xf numFmtId="165" fontId="15" fillId="4" borderId="11" xfId="0" applyNumberFormat="1" applyFont="1" applyFill="1" applyBorder="1" applyProtection="1"/>
    <xf numFmtId="166" fontId="15" fillId="4" borderId="11" xfId="0" applyNumberFormat="1" applyFont="1" applyFill="1" applyBorder="1" applyProtection="1"/>
    <xf numFmtId="3" fontId="15" fillId="3" borderId="11" xfId="0" applyNumberFormat="1" applyFont="1" applyFill="1" applyBorder="1" applyProtection="1"/>
    <xf numFmtId="3" fontId="15" fillId="3" borderId="11" xfId="0" applyNumberFormat="1" applyFont="1" applyFill="1" applyBorder="1"/>
    <xf numFmtId="3" fontId="15" fillId="3" borderId="0" xfId="0" applyNumberFormat="1" applyFont="1" applyFill="1" applyBorder="1" applyProtection="1"/>
    <xf numFmtId="164" fontId="16" fillId="12" borderId="0" xfId="0" applyFont="1" applyFill="1" applyBorder="1" applyAlignment="1" applyProtection="1"/>
    <xf numFmtId="165" fontId="16" fillId="4" borderId="11" xfId="0" applyNumberFormat="1" applyFont="1" applyFill="1" applyBorder="1" applyProtection="1"/>
    <xf numFmtId="166" fontId="16" fillId="4" borderId="11" xfId="0" applyNumberFormat="1" applyFont="1" applyFill="1" applyBorder="1" applyProtection="1"/>
    <xf numFmtId="3" fontId="16" fillId="3" borderId="11" xfId="0" applyNumberFormat="1" applyFont="1" applyFill="1" applyBorder="1" applyProtection="1"/>
    <xf numFmtId="3" fontId="16" fillId="3" borderId="11" xfId="0" applyNumberFormat="1" applyFont="1" applyFill="1" applyBorder="1"/>
    <xf numFmtId="3" fontId="16" fillId="3" borderId="0" xfId="0" applyNumberFormat="1" applyFont="1" applyFill="1" applyBorder="1"/>
    <xf numFmtId="164" fontId="15" fillId="12" borderId="0" xfId="0" applyFont="1" applyFill="1" applyBorder="1" applyAlignment="1" applyProtection="1"/>
    <xf numFmtId="3" fontId="15" fillId="3" borderId="13" xfId="0" applyNumberFormat="1" applyFont="1" applyFill="1" applyBorder="1" applyProtection="1"/>
    <xf numFmtId="3" fontId="16" fillId="3" borderId="0" xfId="0" applyNumberFormat="1" applyFont="1" applyFill="1" applyBorder="1" applyProtection="1"/>
    <xf numFmtId="3" fontId="16" fillId="3" borderId="11" xfId="0" applyNumberFormat="1" applyFont="1" applyFill="1" applyBorder="1" applyAlignment="1">
      <alignment horizontal="right"/>
    </xf>
    <xf numFmtId="165" fontId="15" fillId="3" borderId="11" xfId="0" applyNumberFormat="1" applyFont="1" applyFill="1" applyBorder="1" applyProtection="1"/>
    <xf numFmtId="3" fontId="15" fillId="3" borderId="11" xfId="0" applyNumberFormat="1" applyFont="1" applyFill="1" applyBorder="1" applyAlignment="1">
      <alignment horizontal="right"/>
    </xf>
    <xf numFmtId="165" fontId="16" fillId="3" borderId="11" xfId="0" applyNumberFormat="1" applyFont="1" applyFill="1" applyBorder="1" applyProtection="1"/>
    <xf numFmtId="164" fontId="16" fillId="12" borderId="0" xfId="0" applyFont="1" applyFill="1" applyBorder="1"/>
    <xf numFmtId="165" fontId="16" fillId="4" borderId="11" xfId="0" applyNumberFormat="1" applyFont="1" applyFill="1" applyBorder="1" applyAlignment="1" applyProtection="1"/>
    <xf numFmtId="3" fontId="16" fillId="3" borderId="11" xfId="0" applyNumberFormat="1" applyFont="1" applyFill="1" applyBorder="1" applyAlignment="1" applyProtection="1"/>
    <xf numFmtId="164" fontId="15" fillId="6" borderId="0" xfId="0" applyFont="1" applyFill="1" applyBorder="1" applyAlignment="1" applyProtection="1">
      <alignment horizontal="left" vertical="center" wrapText="1"/>
    </xf>
    <xf numFmtId="165" fontId="15" fillId="6" borderId="11" xfId="0" applyNumberFormat="1" applyFont="1" applyFill="1" applyBorder="1" applyAlignment="1" applyProtection="1">
      <alignment horizontal="right" vertical="center" wrapText="1"/>
    </xf>
    <xf numFmtId="166" fontId="15" fillId="6" borderId="11" xfId="0" applyNumberFormat="1" applyFont="1" applyFill="1" applyBorder="1" applyAlignment="1" applyProtection="1">
      <alignment horizontal="right" vertical="center" wrapText="1"/>
    </xf>
    <xf numFmtId="3" fontId="15" fillId="6" borderId="11" xfId="0" applyNumberFormat="1" applyFont="1" applyFill="1" applyBorder="1" applyAlignment="1" applyProtection="1">
      <alignment horizontal="right" vertical="center" wrapText="1"/>
    </xf>
    <xf numFmtId="3" fontId="15" fillId="6" borderId="13" xfId="0" applyNumberFormat="1" applyFont="1" applyFill="1" applyBorder="1" applyAlignment="1" applyProtection="1">
      <alignment horizontal="right" vertical="center" wrapText="1"/>
    </xf>
    <xf numFmtId="3" fontId="17" fillId="3" borderId="11" xfId="0" applyNumberFormat="1" applyFont="1" applyFill="1" applyBorder="1" applyProtection="1"/>
    <xf numFmtId="3" fontId="15" fillId="4" borderId="11" xfId="0" applyNumberFormat="1" applyFont="1" applyFill="1" applyBorder="1" applyProtection="1"/>
    <xf numFmtId="164" fontId="12" fillId="4" borderId="0" xfId="0" applyFont="1" applyFill="1" applyBorder="1" applyAlignment="1" applyProtection="1">
      <alignment horizontal="center"/>
    </xf>
    <xf numFmtId="164" fontId="12" fillId="11" borderId="1" xfId="0" applyFont="1" applyFill="1" applyBorder="1" applyAlignment="1" applyProtection="1">
      <alignment horizontal="center" vertical="center"/>
    </xf>
    <xf numFmtId="164" fontId="12" fillId="11" borderId="1" xfId="0" applyFont="1" applyFill="1" applyBorder="1" applyAlignment="1" applyProtection="1">
      <alignment horizontal="center" vertical="center" wrapText="1"/>
    </xf>
    <xf numFmtId="164" fontId="12" fillId="11" borderId="1" xfId="0" applyFont="1" applyFill="1" applyBorder="1" applyAlignment="1">
      <alignment horizontal="center" vertical="center"/>
    </xf>
    <xf numFmtId="164" fontId="12" fillId="11" borderId="2" xfId="0" applyFont="1" applyFill="1" applyBorder="1" applyAlignment="1" applyProtection="1">
      <alignment horizontal="center" vertical="center" wrapText="1"/>
    </xf>
    <xf numFmtId="164" fontId="18" fillId="12" borderId="0" xfId="0" applyFont="1" applyFill="1" applyBorder="1" applyAlignment="1">
      <alignment horizontal="center" vertical="center"/>
    </xf>
    <xf numFmtId="164" fontId="18" fillId="3" borderId="6" xfId="0" applyFont="1" applyFill="1" applyBorder="1" applyAlignment="1" applyProtection="1">
      <alignment horizontal="center" vertical="center"/>
    </xf>
    <xf numFmtId="164" fontId="18" fillId="3" borderId="6" xfId="0" applyFont="1" applyFill="1" applyBorder="1" applyAlignment="1">
      <alignment horizontal="center" vertical="center" wrapText="1"/>
    </xf>
    <xf numFmtId="164" fontId="18" fillId="3" borderId="6" xfId="0" applyFont="1" applyFill="1" applyBorder="1" applyAlignment="1" applyProtection="1">
      <alignment horizontal="center" vertical="center" wrapText="1"/>
    </xf>
    <xf numFmtId="164" fontId="18" fillId="3" borderId="6" xfId="0" applyFont="1" applyFill="1" applyBorder="1" applyAlignment="1">
      <alignment horizontal="center" vertical="center"/>
    </xf>
    <xf numFmtId="164" fontId="18" fillId="3" borderId="10" xfId="0" applyFont="1" applyFill="1" applyBorder="1" applyAlignment="1" applyProtection="1">
      <alignment horizontal="center" vertical="center"/>
    </xf>
    <xf numFmtId="164" fontId="15" fillId="7" borderId="0" xfId="0" applyFont="1" applyFill="1" applyBorder="1" applyAlignment="1" applyProtection="1">
      <alignment horizontal="left" vertical="center" wrapText="1"/>
    </xf>
    <xf numFmtId="165" fontId="15" fillId="7" borderId="11" xfId="0" applyNumberFormat="1" applyFont="1" applyFill="1" applyBorder="1" applyAlignment="1" applyProtection="1">
      <alignment horizontal="right" vertical="center" wrapText="1"/>
    </xf>
    <xf numFmtId="166" fontId="15" fillId="7" borderId="11" xfId="0" applyNumberFormat="1" applyFont="1" applyFill="1" applyBorder="1" applyAlignment="1" applyProtection="1">
      <alignment horizontal="right" vertical="center" wrapText="1"/>
    </xf>
    <xf numFmtId="165" fontId="15" fillId="7" borderId="13" xfId="0" applyNumberFormat="1" applyFont="1" applyFill="1" applyBorder="1" applyAlignment="1" applyProtection="1">
      <alignment horizontal="right" vertical="center" wrapText="1"/>
    </xf>
    <xf numFmtId="166" fontId="15" fillId="3" borderId="11" xfId="0" applyNumberFormat="1" applyFont="1" applyFill="1" applyBorder="1" applyProtection="1"/>
    <xf numFmtId="165" fontId="15" fillId="3" borderId="13" xfId="0" applyNumberFormat="1" applyFont="1" applyFill="1" applyBorder="1" applyProtection="1"/>
    <xf numFmtId="166" fontId="16" fillId="3" borderId="11" xfId="0" applyNumberFormat="1" applyFont="1" applyFill="1" applyBorder="1" applyProtection="1"/>
    <xf numFmtId="165" fontId="16" fillId="3" borderId="11" xfId="0" applyNumberFormat="1" applyFont="1" applyFill="1" applyBorder="1"/>
    <xf numFmtId="165" fontId="16" fillId="3" borderId="13" xfId="0" applyNumberFormat="1" applyFont="1" applyFill="1" applyBorder="1"/>
    <xf numFmtId="165" fontId="15" fillId="3" borderId="11" xfId="0" applyNumberFormat="1" applyFont="1" applyFill="1" applyBorder="1"/>
    <xf numFmtId="165" fontId="15" fillId="3" borderId="13" xfId="0" applyNumberFormat="1" applyFont="1" applyFill="1" applyBorder="1"/>
    <xf numFmtId="165" fontId="16" fillId="3" borderId="13" xfId="0" applyNumberFormat="1" applyFont="1" applyFill="1" applyBorder="1" applyProtection="1"/>
    <xf numFmtId="165" fontId="15" fillId="3" borderId="0" xfId="0" applyNumberFormat="1" applyFont="1" applyFill="1" applyBorder="1" applyProtection="1"/>
    <xf numFmtId="165" fontId="16" fillId="3" borderId="11" xfId="0" applyNumberFormat="1" applyFont="1" applyFill="1" applyBorder="1" applyAlignment="1" applyProtection="1"/>
    <xf numFmtId="165" fontId="16" fillId="3" borderId="10" xfId="0" applyNumberFormat="1" applyFont="1" applyFill="1" applyBorder="1"/>
    <xf numFmtId="164" fontId="15" fillId="8" borderId="0" xfId="0" applyFont="1" applyFill="1" applyBorder="1" applyAlignment="1" applyProtection="1">
      <alignment horizontal="left" vertical="center" wrapText="1"/>
    </xf>
    <xf numFmtId="165" fontId="15" fillId="8" borderId="11" xfId="0" applyNumberFormat="1" applyFont="1" applyFill="1" applyBorder="1" applyAlignment="1" applyProtection="1">
      <alignment horizontal="right" vertical="center" wrapText="1"/>
    </xf>
    <xf numFmtId="166" fontId="15" fillId="8" borderId="11" xfId="0" applyNumberFormat="1" applyFont="1" applyFill="1" applyBorder="1" applyAlignment="1" applyProtection="1">
      <alignment horizontal="right" vertical="center" wrapText="1"/>
    </xf>
    <xf numFmtId="165" fontId="15" fillId="8" borderId="10" xfId="0" applyNumberFormat="1" applyFont="1" applyFill="1" applyBorder="1" applyAlignment="1" applyProtection="1">
      <alignment horizontal="right" vertical="center" wrapText="1"/>
    </xf>
    <xf numFmtId="165" fontId="15" fillId="3" borderId="10" xfId="0" applyNumberFormat="1" applyFont="1" applyFill="1" applyBorder="1" applyProtection="1"/>
    <xf numFmtId="164" fontId="16" fillId="12" borderId="0" xfId="0" applyFont="1" applyFill="1" applyBorder="1" applyAlignment="1" applyProtection="1">
      <alignment horizontal="left"/>
    </xf>
    <xf numFmtId="165" fontId="16" fillId="3" borderId="10" xfId="0" applyNumberFormat="1" applyFont="1" applyFill="1" applyBorder="1" applyProtection="1"/>
    <xf numFmtId="165" fontId="15" fillId="3" borderId="10" xfId="0" applyNumberFormat="1" applyFont="1" applyFill="1" applyBorder="1"/>
    <xf numFmtId="168" fontId="16" fillId="3" borderId="11" xfId="0" applyNumberFormat="1" applyFont="1" applyFill="1" applyBorder="1"/>
    <xf numFmtId="3" fontId="16" fillId="3" borderId="10" xfId="0" applyNumberFormat="1" applyFont="1" applyFill="1" applyBorder="1"/>
    <xf numFmtId="168" fontId="15" fillId="3" borderId="11" xfId="0" applyNumberFormat="1" applyFont="1" applyFill="1" applyBorder="1"/>
    <xf numFmtId="3" fontId="15" fillId="3" borderId="11" xfId="0" applyNumberFormat="1" applyFont="1" applyFill="1" applyBorder="1" applyAlignment="1" applyProtection="1"/>
    <xf numFmtId="3" fontId="15" fillId="3" borderId="10" xfId="0" applyNumberFormat="1" applyFont="1" applyFill="1" applyBorder="1"/>
    <xf numFmtId="164" fontId="16" fillId="12" borderId="0" xfId="0" applyFont="1" applyFill="1"/>
    <xf numFmtId="164" fontId="16" fillId="3" borderId="11" xfId="0" applyFont="1" applyFill="1" applyBorder="1"/>
    <xf numFmtId="164" fontId="16" fillId="3" borderId="0" xfId="0" applyFont="1" applyFill="1" applyBorder="1"/>
    <xf numFmtId="164" fontId="15" fillId="9" borderId="0" xfId="0" applyFont="1" applyFill="1" applyBorder="1" applyAlignment="1" applyProtection="1">
      <alignment horizontal="left" vertical="center" wrapText="1"/>
    </xf>
    <xf numFmtId="165" fontId="15" fillId="9" borderId="11" xfId="0" applyNumberFormat="1" applyFont="1" applyFill="1" applyBorder="1" applyAlignment="1" applyProtection="1">
      <alignment horizontal="right" vertical="center" wrapText="1"/>
    </xf>
    <xf numFmtId="166" fontId="15" fillId="9" borderId="11" xfId="0" applyNumberFormat="1" applyFont="1" applyFill="1" applyBorder="1" applyAlignment="1" applyProtection="1">
      <alignment horizontal="right" vertical="center" wrapText="1"/>
    </xf>
    <xf numFmtId="165" fontId="15" fillId="9" borderId="0" xfId="0" applyNumberFormat="1" applyFont="1" applyFill="1" applyBorder="1" applyAlignment="1" applyProtection="1">
      <alignment horizontal="right" vertical="center" wrapText="1"/>
    </xf>
    <xf numFmtId="165" fontId="15" fillId="3" borderId="0" xfId="0" applyNumberFormat="1" applyFont="1" applyFill="1" applyBorder="1"/>
    <xf numFmtId="165" fontId="16" fillId="3" borderId="0" xfId="0" applyNumberFormat="1" applyFont="1" applyFill="1" applyBorder="1"/>
    <xf numFmtId="165" fontId="16" fillId="3" borderId="0" xfId="0" applyNumberFormat="1" applyFont="1" applyFill="1" applyBorder="1" applyAlignment="1" applyProtection="1"/>
    <xf numFmtId="165" fontId="16" fillId="3" borderId="0" xfId="0" applyNumberFormat="1" applyFont="1" applyFill="1" applyBorder="1" applyProtection="1"/>
    <xf numFmtId="164" fontId="18" fillId="12" borderId="0" xfId="0" applyFont="1" applyFill="1" applyBorder="1" applyAlignment="1" applyProtection="1"/>
    <xf numFmtId="165" fontId="18" fillId="3" borderId="6" xfId="0" applyNumberFormat="1" applyFont="1" applyFill="1" applyBorder="1" applyProtection="1"/>
    <xf numFmtId="166" fontId="18" fillId="3" borderId="6" xfId="0" applyNumberFormat="1" applyFont="1" applyFill="1" applyBorder="1" applyProtection="1"/>
    <xf numFmtId="165" fontId="18" fillId="3" borderId="0" xfId="0" applyNumberFormat="1" applyFont="1" applyFill="1" applyBorder="1" applyProtection="1"/>
    <xf numFmtId="165" fontId="17" fillId="9" borderId="0" xfId="0" applyNumberFormat="1" applyFont="1" applyFill="1" applyBorder="1" applyAlignment="1" applyProtection="1">
      <alignment horizontal="right" vertical="center" wrapText="1"/>
    </xf>
    <xf numFmtId="165" fontId="15" fillId="10" borderId="11" xfId="0" applyNumberFormat="1" applyFont="1" applyFill="1" applyBorder="1" applyAlignment="1" applyProtection="1">
      <alignment horizontal="right" vertical="center" wrapText="1"/>
    </xf>
    <xf numFmtId="3" fontId="15" fillId="3" borderId="11" xfId="0" applyNumberFormat="1" applyFont="1" applyFill="1" applyBorder="1" applyAlignment="1" applyProtection="1">
      <alignment horizontal="right" vertical="center" wrapText="1"/>
    </xf>
    <xf numFmtId="3" fontId="15" fillId="3" borderId="0" xfId="0" applyNumberFormat="1" applyFont="1" applyFill="1" applyBorder="1" applyAlignment="1" applyProtection="1">
      <alignment horizontal="right" vertical="center" wrapText="1"/>
    </xf>
    <xf numFmtId="165" fontId="16" fillId="10" borderId="11" xfId="0" applyNumberFormat="1" applyFont="1" applyFill="1" applyBorder="1" applyAlignment="1" applyProtection="1">
      <alignment horizontal="right" vertical="center" wrapText="1"/>
    </xf>
    <xf numFmtId="3" fontId="16" fillId="3" borderId="11" xfId="0" applyNumberFormat="1" applyFont="1" applyFill="1" applyBorder="1" applyAlignment="1" applyProtection="1">
      <alignment horizontal="right" vertical="center" wrapText="1"/>
    </xf>
    <xf numFmtId="3" fontId="16" fillId="3" borderId="0" xfId="0" applyNumberFormat="1" applyFont="1" applyFill="1" applyBorder="1" applyAlignment="1" applyProtection="1">
      <alignment horizontal="right" vertical="center" wrapText="1"/>
    </xf>
    <xf numFmtId="3" fontId="19" fillId="3" borderId="11" xfId="0" applyNumberFormat="1" applyFont="1" applyFill="1" applyBorder="1"/>
    <xf numFmtId="3" fontId="19" fillId="3" borderId="0" xfId="0" applyNumberFormat="1" applyFont="1" applyFill="1" applyBorder="1"/>
    <xf numFmtId="3" fontId="17" fillId="3" borderId="11" xfId="0" applyNumberFormat="1" applyFont="1" applyFill="1" applyBorder="1"/>
    <xf numFmtId="3" fontId="15" fillId="3" borderId="0" xfId="0" applyNumberFormat="1" applyFont="1" applyFill="1" applyBorder="1"/>
    <xf numFmtId="168" fontId="16" fillId="3" borderId="11" xfId="0" applyNumberFormat="1" applyFont="1" applyFill="1" applyBorder="1" applyProtection="1"/>
    <xf numFmtId="168" fontId="15" fillId="3" borderId="11" xfId="0" applyNumberFormat="1" applyFont="1" applyFill="1" applyBorder="1" applyProtection="1"/>
    <xf numFmtId="164" fontId="20" fillId="12" borderId="3" xfId="0" applyFont="1" applyFill="1" applyBorder="1"/>
    <xf numFmtId="165" fontId="20" fillId="3" borderId="4" xfId="0" applyNumberFormat="1" applyFont="1" applyFill="1" applyBorder="1" applyAlignment="1" applyProtection="1"/>
    <xf numFmtId="164" fontId="20" fillId="3" borderId="4" xfId="0" applyFont="1" applyFill="1" applyBorder="1" applyAlignment="1" applyProtection="1"/>
    <xf numFmtId="3" fontId="20" fillId="3" borderId="4" xfId="0" applyNumberFormat="1" applyFont="1" applyFill="1" applyBorder="1"/>
    <xf numFmtId="3" fontId="20" fillId="3" borderId="4" xfId="0" applyNumberFormat="1" applyFont="1" applyFill="1" applyBorder="1" applyAlignment="1" applyProtection="1"/>
    <xf numFmtId="3" fontId="20" fillId="3" borderId="12" xfId="0" applyNumberFormat="1" applyFont="1" applyFill="1" applyBorder="1"/>
    <xf numFmtId="164" fontId="21" fillId="3" borderId="0" xfId="0" applyFont="1" applyFill="1" applyBorder="1" applyAlignment="1">
      <alignment horizontal="left"/>
    </xf>
    <xf numFmtId="164" fontId="20" fillId="3" borderId="0" xfId="0" applyFont="1" applyFill="1" applyBorder="1" applyAlignment="1">
      <alignment horizontal="left"/>
    </xf>
    <xf numFmtId="3" fontId="22" fillId="3" borderId="0" xfId="0" applyNumberFormat="1" applyFont="1" applyFill="1" applyBorder="1"/>
    <xf numFmtId="164" fontId="21" fillId="4" borderId="0" xfId="0" applyFont="1" applyFill="1" applyBorder="1" applyAlignment="1" applyProtection="1">
      <alignment horizontal="left"/>
    </xf>
    <xf numFmtId="164" fontId="20" fillId="4" borderId="0" xfId="0" applyFont="1" applyFill="1" applyBorder="1" applyAlignment="1" applyProtection="1">
      <alignment horizontal="left"/>
    </xf>
    <xf numFmtId="164" fontId="22" fillId="4" borderId="0" xfId="0" applyFont="1" applyFill="1"/>
    <xf numFmtId="165" fontId="13" fillId="3" borderId="13" xfId="0" applyNumberFormat="1" applyFont="1" applyFill="1" applyBorder="1" applyProtection="1"/>
    <xf numFmtId="3" fontId="13" fillId="3" borderId="13" xfId="0" applyNumberFormat="1" applyFont="1" applyFill="1" applyBorder="1" applyProtection="1"/>
    <xf numFmtId="3" fontId="14" fillId="3" borderId="13" xfId="0" applyNumberFormat="1" applyFont="1" applyFill="1" applyBorder="1" applyProtection="1"/>
    <xf numFmtId="3" fontId="16" fillId="3" borderId="13" xfId="0" applyNumberFormat="1" applyFont="1" applyFill="1" applyBorder="1"/>
    <xf numFmtId="3" fontId="16" fillId="3" borderId="13" xfId="0" applyNumberFormat="1" applyFont="1" applyFill="1" applyBorder="1" applyProtection="1"/>
    <xf numFmtId="164" fontId="12" fillId="11" borderId="1" xfId="0" applyFont="1" applyFill="1" applyBorder="1" applyAlignment="1" applyProtection="1">
      <alignment horizontal="center" vertical="center"/>
    </xf>
    <xf numFmtId="164" fontId="12" fillId="11" borderId="1" xfId="0" applyFont="1" applyFill="1" applyBorder="1" applyAlignment="1">
      <alignment horizontal="center" vertical="center" wrapText="1"/>
    </xf>
    <xf numFmtId="164" fontId="12" fillId="11" borderId="1" xfId="0" applyFont="1" applyFill="1" applyBorder="1" applyAlignment="1">
      <alignment horizontal="center" vertical="center"/>
    </xf>
    <xf numFmtId="164" fontId="12" fillId="11" borderId="2" xfId="0" applyFont="1" applyFill="1" applyBorder="1" applyAlignment="1">
      <alignment horizontal="center" vertical="center"/>
    </xf>
    <xf numFmtId="164" fontId="12" fillId="0" borderId="0" xfId="0" applyFont="1" applyBorder="1" applyAlignment="1" applyProtection="1">
      <alignment horizontal="center"/>
    </xf>
    <xf numFmtId="164" fontId="12" fillId="11" borderId="8" xfId="0" applyFont="1" applyFill="1" applyBorder="1" applyAlignment="1">
      <alignment horizontal="center" vertical="center"/>
    </xf>
    <xf numFmtId="164" fontId="12" fillId="11" borderId="9" xfId="0" applyFont="1" applyFill="1" applyBorder="1" applyAlignment="1">
      <alignment horizontal="center" vertical="center"/>
    </xf>
    <xf numFmtId="164" fontId="12" fillId="11" borderId="3" xfId="0" applyFont="1" applyFill="1" applyBorder="1" applyAlignment="1">
      <alignment horizontal="center" vertical="center"/>
    </xf>
    <xf numFmtId="164" fontId="12" fillId="11" borderId="7" xfId="0" applyFont="1" applyFill="1" applyBorder="1" applyAlignment="1">
      <alignment horizontal="center" vertical="center"/>
    </xf>
    <xf numFmtId="164" fontId="12" fillId="11" borderId="5" xfId="0" applyFont="1" applyFill="1" applyBorder="1" applyAlignment="1">
      <alignment horizontal="center" vertical="center"/>
    </xf>
    <xf numFmtId="164" fontId="12" fillId="11" borderId="14" xfId="0" applyFont="1" applyFill="1" applyBorder="1" applyAlignment="1">
      <alignment horizontal="center" vertical="center"/>
    </xf>
    <xf numFmtId="164" fontId="3" fillId="11" borderId="1" xfId="0" applyFont="1" applyFill="1" applyBorder="1" applyAlignment="1" applyProtection="1">
      <alignment horizontal="center" vertical="center"/>
    </xf>
    <xf numFmtId="164" fontId="3" fillId="0" borderId="0" xfId="0" applyFont="1" applyBorder="1" applyAlignment="1" applyProtection="1">
      <alignment horizontal="center"/>
    </xf>
    <xf numFmtId="164" fontId="12" fillId="4" borderId="0" xfId="0" applyFont="1" applyFill="1" applyBorder="1" applyAlignment="1" applyProtection="1">
      <alignment horizontal="center"/>
    </xf>
    <xf numFmtId="164" fontId="3" fillId="11" borderId="1" xfId="0" applyFont="1" applyFill="1" applyBorder="1" applyAlignment="1">
      <alignment horizontal="center" vertical="center"/>
    </xf>
    <xf numFmtId="164" fontId="3" fillId="11" borderId="2" xfId="0" applyFont="1" applyFill="1" applyBorder="1" applyAlignment="1">
      <alignment horizontal="center" vertical="center"/>
    </xf>
    <xf numFmtId="164" fontId="3" fillId="11" borderId="1" xfId="0" applyFont="1" applyFill="1" applyBorder="1" applyAlignment="1">
      <alignment horizontal="center" vertical="center" wrapText="1"/>
    </xf>
    <xf numFmtId="164" fontId="3" fillId="11" borderId="8" xfId="0" applyFont="1" applyFill="1" applyBorder="1" applyAlignment="1">
      <alignment horizontal="center" vertical="center"/>
    </xf>
    <xf numFmtId="164" fontId="3" fillId="11" borderId="9" xfId="0" applyFont="1" applyFill="1" applyBorder="1" applyAlignment="1">
      <alignment horizontal="center" vertical="center"/>
    </xf>
    <xf numFmtId="164" fontId="3" fillId="11" borderId="3" xfId="0" applyFont="1" applyFill="1" applyBorder="1" applyAlignment="1">
      <alignment horizontal="center" vertical="center"/>
    </xf>
    <xf numFmtId="164" fontId="3" fillId="11" borderId="7" xfId="0" applyFont="1" applyFill="1" applyBorder="1" applyAlignment="1">
      <alignment horizontal="center" vertical="center"/>
    </xf>
    <xf numFmtId="164" fontId="3" fillId="11" borderId="5" xfId="0" applyFont="1" applyFill="1" applyBorder="1" applyAlignment="1">
      <alignment horizontal="center" vertical="center"/>
    </xf>
    <xf numFmtId="164" fontId="3" fillId="11" borderId="14" xfId="0" applyFont="1" applyFill="1" applyBorder="1" applyAlignment="1">
      <alignment horizontal="center" vertic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B80047"/>
      <rgbColor rgb="00008080"/>
      <rgbColor rgb="00C0C0C0"/>
      <rgbColor rgb="00808080"/>
      <rgbColor rgb="008080FF"/>
      <rgbColor rgb="006B2394"/>
      <rgbColor rgb="00FFFFC0"/>
      <rgbColor rgb="00A0E0E0"/>
      <rgbColor rgb="00600080"/>
      <rgbColor rgb="00FF8080"/>
      <rgbColor rgb="000080C0"/>
      <rgbColor rgb="00C0C0FF"/>
      <rgbColor rgb="00280099"/>
      <rgbColor rgb="00FF00FF"/>
      <rgbColor rgb="00FFFF00"/>
      <rgbColor rgb="0000FFFF"/>
      <rgbColor rgb="00800080"/>
      <rgbColor rgb="00800000"/>
      <rgbColor rgb="00008080"/>
      <rgbColor rgb="000000FF"/>
      <rgbColor rgb="0000B8FF"/>
      <rgbColor rgb="0069FFFF"/>
      <rgbColor rgb="00E0FFE0"/>
      <rgbColor rgb="00FFFF99"/>
      <rgbColor rgb="00A6CAF0"/>
      <rgbColor rgb="00DD9CB3"/>
      <rgbColor rgb="00B38FEE"/>
      <rgbColor rgb="00E3E3E3"/>
      <rgbColor rgb="002A6FF9"/>
      <rgbColor rgb="0033CC66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000080"/>
      <color rgb="FF932739"/>
      <color rgb="FF3760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71"/>
  <sheetViews>
    <sheetView showGridLines="0" showZeros="0" tabSelected="1" view="pageBreakPreview" topLeftCell="A169" zoomScaleNormal="100" zoomScaleSheetLayoutView="100" workbookViewId="0">
      <selection activeCell="G22" sqref="G22"/>
    </sheetView>
  </sheetViews>
  <sheetFormatPr baseColWidth="10" defaultColWidth="9.796875" defaultRowHeight="15.75" x14ac:dyDescent="0.25"/>
  <cols>
    <col min="1" max="1" width="54.09765625" style="2" customWidth="1"/>
    <col min="2" max="2" width="6.59765625" style="2" customWidth="1"/>
    <col min="3" max="3" width="5.796875" style="2" customWidth="1"/>
    <col min="4" max="4" width="8.296875" style="2" customWidth="1"/>
    <col min="5" max="5" width="6.3984375" style="2" customWidth="1"/>
    <col min="6" max="6" width="7.5" style="2" customWidth="1"/>
    <col min="7" max="7" width="7.19921875" style="2" customWidth="1"/>
    <col min="8" max="8" width="6.3984375" style="2" customWidth="1"/>
    <col min="9" max="9" width="7.09765625" style="2" customWidth="1"/>
    <col min="10" max="10" width="7.19921875" style="2" customWidth="1"/>
    <col min="11" max="11" width="8.69921875" style="2" customWidth="1"/>
    <col min="12" max="12" width="8.5" style="2" customWidth="1"/>
    <col min="13" max="18" width="9.796875" style="2" customWidth="1"/>
    <col min="19" max="19" width="6.5" style="2" customWidth="1"/>
    <col min="20" max="20" width="9.796875" style="2" customWidth="1"/>
    <col min="21" max="21" width="10.796875" style="2" customWidth="1"/>
    <col min="22" max="22" width="1.796875" style="2" customWidth="1"/>
    <col min="23" max="23" width="9.796875" style="2" customWidth="1"/>
    <col min="24" max="24" width="1.796875" style="2" customWidth="1"/>
    <col min="25" max="16384" width="9.796875" style="2"/>
  </cols>
  <sheetData>
    <row r="1" spans="1:26" ht="21.75" customHeight="1" x14ac:dyDescent="0.3">
      <c r="A1" s="189" t="s">
        <v>14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3">
      <c r="A2" s="189" t="s">
        <v>134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5">
      <c r="A3" s="3"/>
      <c r="B3" s="4"/>
      <c r="C3" s="4"/>
      <c r="D3" s="4"/>
      <c r="E3" s="4"/>
      <c r="F3" s="4"/>
      <c r="G3" s="5"/>
      <c r="H3" s="5"/>
      <c r="I3" s="5"/>
      <c r="J3" s="5"/>
      <c r="K3" s="5"/>
      <c r="L3" s="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6" customFormat="1" ht="18.75" customHeight="1" x14ac:dyDescent="0.3">
      <c r="A4" s="194" t="s">
        <v>25</v>
      </c>
      <c r="B4" s="197" t="s">
        <v>96</v>
      </c>
      <c r="C4" s="198"/>
      <c r="D4" s="198"/>
      <c r="E4" s="198"/>
      <c r="F4" s="198"/>
      <c r="G4" s="198"/>
      <c r="H4" s="198"/>
      <c r="I4" s="198"/>
      <c r="J4" s="198"/>
      <c r="K4" s="198"/>
      <c r="L4" s="199"/>
    </row>
    <row r="5" spans="1:26" s="6" customFormat="1" ht="21.75" customHeight="1" x14ac:dyDescent="0.3">
      <c r="A5" s="195"/>
      <c r="B5" s="188" t="s">
        <v>15</v>
      </c>
      <c r="C5" s="188"/>
      <c r="D5" s="193" t="s">
        <v>16</v>
      </c>
      <c r="E5" s="191" t="s">
        <v>97</v>
      </c>
      <c r="F5" s="191"/>
      <c r="G5" s="191"/>
      <c r="H5" s="191"/>
      <c r="I5" s="191"/>
      <c r="J5" s="191"/>
      <c r="K5" s="191"/>
      <c r="L5" s="192"/>
    </row>
    <row r="6" spans="1:26" s="6" customFormat="1" ht="63.75" customHeight="1" x14ac:dyDescent="0.3">
      <c r="A6" s="196"/>
      <c r="B6" s="7" t="s">
        <v>0</v>
      </c>
      <c r="C6" s="7" t="s">
        <v>1</v>
      </c>
      <c r="D6" s="193"/>
      <c r="E6" s="8" t="s">
        <v>17</v>
      </c>
      <c r="F6" s="7" t="s">
        <v>18</v>
      </c>
      <c r="G6" s="8" t="s">
        <v>19</v>
      </c>
      <c r="H6" s="9" t="s">
        <v>20</v>
      </c>
      <c r="I6" s="7" t="s">
        <v>21</v>
      </c>
      <c r="J6" s="8" t="s">
        <v>22</v>
      </c>
      <c r="K6" s="8" t="s">
        <v>23</v>
      </c>
      <c r="L6" s="10" t="s">
        <v>24</v>
      </c>
    </row>
    <row r="7" spans="1:26" s="6" customFormat="1" ht="22.35" customHeight="1" x14ac:dyDescent="0.3">
      <c r="A7" s="11"/>
      <c r="B7" s="12"/>
      <c r="C7" s="12"/>
      <c r="D7" s="13"/>
      <c r="E7" s="12"/>
      <c r="F7" s="12"/>
      <c r="G7" s="12"/>
      <c r="H7" s="12"/>
      <c r="I7" s="12"/>
      <c r="J7" s="12"/>
      <c r="K7" s="12"/>
      <c r="L7" s="14"/>
    </row>
    <row r="8" spans="1:26" s="6" customFormat="1" ht="22.35" customHeight="1" x14ac:dyDescent="0.3">
      <c r="A8" s="32" t="s">
        <v>111</v>
      </c>
      <c r="B8" s="33">
        <f>D8+E8</f>
        <v>22416</v>
      </c>
      <c r="C8" s="34">
        <f>+B8/B8*100</f>
        <v>100</v>
      </c>
      <c r="D8" s="35">
        <f>D21+D43+D71+D93+D118+D140</f>
        <v>13770</v>
      </c>
      <c r="E8" s="35">
        <f>SUM(F8:L8)</f>
        <v>8646</v>
      </c>
      <c r="F8" s="35">
        <f t="shared" ref="F8:L8" si="0">F21+F43+F71+F93+F118+F140</f>
        <v>1288</v>
      </c>
      <c r="G8" s="35">
        <f t="shared" si="0"/>
        <v>205</v>
      </c>
      <c r="H8" s="35">
        <f t="shared" si="0"/>
        <v>891</v>
      </c>
      <c r="I8" s="35">
        <f t="shared" si="0"/>
        <v>697</v>
      </c>
      <c r="J8" s="35">
        <f t="shared" si="0"/>
        <v>2593</v>
      </c>
      <c r="K8" s="35">
        <f t="shared" si="0"/>
        <v>1602</v>
      </c>
      <c r="L8" s="36">
        <f t="shared" si="0"/>
        <v>1370</v>
      </c>
    </row>
    <row r="9" spans="1:26" s="6" customFormat="1" ht="22.35" customHeight="1" x14ac:dyDescent="0.3">
      <c r="A9" s="37" t="s">
        <v>106</v>
      </c>
      <c r="B9" s="38">
        <v>100</v>
      </c>
      <c r="C9" s="39"/>
      <c r="D9" s="40">
        <f>D8/B8*100</f>
        <v>61.429336188436835</v>
      </c>
      <c r="E9" s="40">
        <f>E8/$B$8*100</f>
        <v>38.570663811563172</v>
      </c>
      <c r="F9" s="40">
        <f>F8/$B$8*100</f>
        <v>5.7458957887223407</v>
      </c>
      <c r="G9" s="40">
        <f>G8/B8*100</f>
        <v>0.91452533904354039</v>
      </c>
      <c r="H9" s="40">
        <f>H8/B8*100</f>
        <v>3.9748394004282659</v>
      </c>
      <c r="I9" s="40">
        <f>I8/B8*100</f>
        <v>3.1093861527480371</v>
      </c>
      <c r="J9" s="40">
        <f>J8/B8*100</f>
        <v>11.567630264097073</v>
      </c>
      <c r="K9" s="40">
        <f>K8/B8*100</f>
        <v>7.1466809421841537</v>
      </c>
      <c r="L9" s="41">
        <f>L8/B8*100</f>
        <v>6.1117059243397573</v>
      </c>
      <c r="M9" s="15"/>
      <c r="T9" s="16"/>
    </row>
    <row r="10" spans="1:26" s="6" customFormat="1" ht="22.35" customHeight="1" x14ac:dyDescent="0.3">
      <c r="A10" s="37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172"/>
      <c r="M10" s="15"/>
      <c r="T10" s="16"/>
    </row>
    <row r="11" spans="1:26" s="6" customFormat="1" ht="22.35" customHeight="1" x14ac:dyDescent="0.3">
      <c r="A11" s="43" t="s">
        <v>135</v>
      </c>
      <c r="B11" s="44">
        <f t="shared" ref="B11:B19" si="1">D11+E11</f>
        <v>935</v>
      </c>
      <c r="C11" s="45">
        <f>+B11/B8*100</f>
        <v>4.1711277658815131</v>
      </c>
      <c r="D11" s="46">
        <f>SUM(D23+D24+D25+D26+D27+D28+D44+D73+D74+D75+D76+D96+D98+D120+D121+D122+D143+D97+D123+D95+D142)</f>
        <v>711</v>
      </c>
      <c r="E11" s="47">
        <f>SUM(F11:L11)</f>
        <v>224</v>
      </c>
      <c r="F11" s="46">
        <f t="shared" ref="F11:L11" si="2">SUM(F23+F24+F25+F26+F27+F28+F44+F73+F74+F75+F76+F96+F98+F120+F121+F122+F143+F97+F123+F95+F142)</f>
        <v>22</v>
      </c>
      <c r="G11" s="46">
        <f t="shared" si="2"/>
        <v>17</v>
      </c>
      <c r="H11" s="46">
        <f t="shared" si="2"/>
        <v>0</v>
      </c>
      <c r="I11" s="46">
        <f t="shared" si="2"/>
        <v>17</v>
      </c>
      <c r="J11" s="46">
        <f t="shared" si="2"/>
        <v>83</v>
      </c>
      <c r="K11" s="46">
        <f t="shared" si="2"/>
        <v>55</v>
      </c>
      <c r="L11" s="48">
        <f t="shared" si="2"/>
        <v>30</v>
      </c>
      <c r="M11" s="17"/>
      <c r="Q11" s="18"/>
    </row>
    <row r="12" spans="1:26" s="6" customFormat="1" ht="22.35" customHeight="1" x14ac:dyDescent="0.3">
      <c r="A12" s="43" t="s">
        <v>99</v>
      </c>
      <c r="B12" s="44">
        <f t="shared" si="1"/>
        <v>182</v>
      </c>
      <c r="C12" s="45">
        <f>+B12/B8*100</f>
        <v>0.81192005710206994</v>
      </c>
      <c r="D12" s="49">
        <f>SUM(D78+D79+D144)</f>
        <v>85</v>
      </c>
      <c r="E12" s="47">
        <f t="shared" ref="E12:E21" si="3">SUM(F12:L12)</f>
        <v>97</v>
      </c>
      <c r="F12" s="46">
        <f>+F78+F79</f>
        <v>36</v>
      </c>
      <c r="G12" s="46">
        <f>+G78+G79</f>
        <v>13</v>
      </c>
      <c r="H12" s="46">
        <f t="shared" ref="H12:L12" si="4">+H78+H79</f>
        <v>0</v>
      </c>
      <c r="I12" s="46">
        <f t="shared" si="4"/>
        <v>0</v>
      </c>
      <c r="J12" s="46">
        <f>+J78+J79+J144</f>
        <v>31</v>
      </c>
      <c r="K12" s="46">
        <f t="shared" si="4"/>
        <v>17</v>
      </c>
      <c r="L12" s="48">
        <f t="shared" si="4"/>
        <v>0</v>
      </c>
      <c r="M12" s="19"/>
      <c r="Q12" s="18"/>
    </row>
    <row r="13" spans="1:26" s="6" customFormat="1" ht="22.35" customHeight="1" x14ac:dyDescent="0.3">
      <c r="A13" s="43" t="s">
        <v>100</v>
      </c>
      <c r="B13" s="44">
        <f t="shared" ref="B13" si="5">D13+E13</f>
        <v>9</v>
      </c>
      <c r="C13" s="45">
        <f>+B13/B9*100</f>
        <v>9</v>
      </c>
      <c r="D13" s="46">
        <f>SUM(D145)</f>
        <v>9</v>
      </c>
      <c r="E13" s="47"/>
      <c r="F13" s="46"/>
      <c r="G13" s="46"/>
      <c r="H13" s="50"/>
      <c r="I13" s="46"/>
      <c r="J13" s="46"/>
      <c r="K13" s="46"/>
      <c r="L13" s="48"/>
      <c r="M13" s="19"/>
      <c r="Q13" s="18"/>
    </row>
    <row r="14" spans="1:26" s="6" customFormat="1" ht="22.35" customHeight="1" x14ac:dyDescent="0.3">
      <c r="A14" s="43" t="s">
        <v>101</v>
      </c>
      <c r="B14" s="44">
        <f t="shared" si="1"/>
        <v>21076</v>
      </c>
      <c r="C14" s="45">
        <f>+B14/B8*100</f>
        <v>94.022127052105645</v>
      </c>
      <c r="D14" s="46">
        <f>SUM(D15:D17)</f>
        <v>12753</v>
      </c>
      <c r="E14" s="47">
        <f t="shared" si="3"/>
        <v>8323</v>
      </c>
      <c r="F14" s="46">
        <f>SUM(F15:F17)</f>
        <v>1229</v>
      </c>
      <c r="G14" s="46">
        <f t="shared" ref="G14:K14" si="6">SUM(G15:G17)</f>
        <v>175</v>
      </c>
      <c r="H14" s="46">
        <f t="shared" si="6"/>
        <v>890</v>
      </c>
      <c r="I14" s="46">
        <f t="shared" si="6"/>
        <v>680</v>
      </c>
      <c r="J14" s="46">
        <f t="shared" si="6"/>
        <v>2479</v>
      </c>
      <c r="K14" s="46">
        <f t="shared" si="6"/>
        <v>1530</v>
      </c>
      <c r="L14" s="48">
        <f>SUM(L15:L17)</f>
        <v>1340</v>
      </c>
      <c r="M14" s="20"/>
      <c r="Q14" s="18"/>
    </row>
    <row r="15" spans="1:26" s="6" customFormat="1" ht="22.35" customHeight="1" x14ac:dyDescent="0.3">
      <c r="A15" s="51" t="s">
        <v>102</v>
      </c>
      <c r="B15" s="52">
        <f t="shared" si="1"/>
        <v>9466</v>
      </c>
      <c r="C15" s="39">
        <f>+B15/B8*100</f>
        <v>42.228765167737329</v>
      </c>
      <c r="D15" s="53">
        <f>SUM(D29+D45+D80+D99+D124+D146)</f>
        <v>6395</v>
      </c>
      <c r="E15" s="53">
        <f>SUM(F15:L15)</f>
        <v>3071</v>
      </c>
      <c r="F15" s="53">
        <f t="shared" ref="F15:L15" si="7">SUM(F29+F45+F80+F99+F124+F146)</f>
        <v>606</v>
      </c>
      <c r="G15" s="53">
        <f t="shared" si="7"/>
        <v>0</v>
      </c>
      <c r="H15" s="53">
        <f t="shared" si="7"/>
        <v>170</v>
      </c>
      <c r="I15" s="53">
        <f t="shared" si="7"/>
        <v>84</v>
      </c>
      <c r="J15" s="53">
        <f t="shared" si="7"/>
        <v>1139</v>
      </c>
      <c r="K15" s="53">
        <f t="shared" si="7"/>
        <v>404</v>
      </c>
      <c r="L15" s="173">
        <f t="shared" si="7"/>
        <v>668</v>
      </c>
      <c r="M15" s="20"/>
      <c r="Q15" s="18"/>
    </row>
    <row r="16" spans="1:26" s="6" customFormat="1" ht="22.35" customHeight="1" x14ac:dyDescent="0.3">
      <c r="A16" s="51" t="s">
        <v>35</v>
      </c>
      <c r="B16" s="52">
        <f t="shared" si="1"/>
        <v>11600</v>
      </c>
      <c r="C16" s="39">
        <f>+B16/B8*100</f>
        <v>51.748750892219839</v>
      </c>
      <c r="D16" s="53">
        <f>SUM(D35+D53+D84+D105+D128+D149)</f>
        <v>6356</v>
      </c>
      <c r="E16" s="53">
        <f t="shared" si="3"/>
        <v>5244</v>
      </c>
      <c r="F16" s="53">
        <f t="shared" ref="F16:L16" si="8">SUM(F35+F53+F84+F105+F128+F149)</f>
        <v>622</v>
      </c>
      <c r="G16" s="53">
        <f t="shared" si="8"/>
        <v>175</v>
      </c>
      <c r="H16" s="53">
        <f t="shared" si="8"/>
        <v>718</v>
      </c>
      <c r="I16" s="53">
        <f t="shared" si="8"/>
        <v>594</v>
      </c>
      <c r="J16" s="53">
        <f t="shared" si="8"/>
        <v>1337</v>
      </c>
      <c r="K16" s="53">
        <f t="shared" si="8"/>
        <v>1126</v>
      </c>
      <c r="L16" s="173">
        <f t="shared" si="8"/>
        <v>672</v>
      </c>
    </row>
    <row r="17" spans="1:12" s="6" customFormat="1" ht="22.35" customHeight="1" x14ac:dyDescent="0.3">
      <c r="A17" s="51" t="s">
        <v>103</v>
      </c>
      <c r="B17" s="52">
        <f t="shared" si="1"/>
        <v>10</v>
      </c>
      <c r="C17" s="39">
        <f>+B17/B8*100</f>
        <v>4.4610992148465381E-2</v>
      </c>
      <c r="D17" s="53">
        <f>SUM(+D112+D132)</f>
        <v>2</v>
      </c>
      <c r="E17" s="53">
        <f t="shared" si="3"/>
        <v>8</v>
      </c>
      <c r="F17" s="53">
        <f>SUM(+F132)</f>
        <v>1</v>
      </c>
      <c r="G17" s="53">
        <f t="shared" ref="G17:L17" si="9">SUM(+G132)</f>
        <v>0</v>
      </c>
      <c r="H17" s="53">
        <f>SUM(+H132+H41+H57+H112)</f>
        <v>2</v>
      </c>
      <c r="I17" s="53">
        <f>SUM(+I132+I41+I57+I112)</f>
        <v>2</v>
      </c>
      <c r="J17" s="53">
        <f>SUM(+J132+J41+J57)</f>
        <v>3</v>
      </c>
      <c r="K17" s="53">
        <f t="shared" si="9"/>
        <v>0</v>
      </c>
      <c r="L17" s="173">
        <f t="shared" si="9"/>
        <v>0</v>
      </c>
    </row>
    <row r="18" spans="1:12" s="6" customFormat="1" ht="22.35" customHeight="1" x14ac:dyDescent="0.3">
      <c r="A18" s="43" t="s">
        <v>104</v>
      </c>
      <c r="B18" s="44">
        <f t="shared" si="1"/>
        <v>207</v>
      </c>
      <c r="C18" s="45">
        <f>+B18/$B$8*100</f>
        <v>0.92344753747323338</v>
      </c>
      <c r="D18" s="47">
        <f>SUM(+D58+D114+D91)</f>
        <v>205</v>
      </c>
      <c r="E18" s="47">
        <f t="shared" si="3"/>
        <v>2</v>
      </c>
      <c r="F18" s="47">
        <f>SUM(+F58+F114)</f>
        <v>1</v>
      </c>
      <c r="G18" s="47">
        <f>SUM(+G58+G114)</f>
        <v>0</v>
      </c>
      <c r="H18" s="47">
        <f>SUM(H91)</f>
        <v>1</v>
      </c>
      <c r="I18" s="47">
        <f>SUM(+I58+I114)</f>
        <v>0</v>
      </c>
      <c r="J18" s="47">
        <f>SUM(+J58+J114)</f>
        <v>0</v>
      </c>
      <c r="K18" s="47">
        <f>SUM(+K58+K114)</f>
        <v>0</v>
      </c>
      <c r="L18" s="54">
        <f>SUM(+L58+L114)</f>
        <v>0</v>
      </c>
    </row>
    <row r="19" spans="1:12" s="6" customFormat="1" ht="22.35" customHeight="1" x14ac:dyDescent="0.3">
      <c r="A19" s="43" t="s">
        <v>105</v>
      </c>
      <c r="B19" s="44">
        <f t="shared" si="1"/>
        <v>7</v>
      </c>
      <c r="C19" s="45">
        <f>+B19/$B$8*100</f>
        <v>3.1227694503925769E-2</v>
      </c>
      <c r="D19" s="47">
        <f>SUM(D116)</f>
        <v>7</v>
      </c>
      <c r="E19" s="47">
        <f t="shared" si="3"/>
        <v>0</v>
      </c>
      <c r="F19" s="47"/>
      <c r="G19" s="47"/>
      <c r="H19" s="47"/>
      <c r="I19" s="47"/>
      <c r="J19" s="47"/>
      <c r="K19" s="47"/>
      <c r="L19" s="54"/>
    </row>
    <row r="20" spans="1:12" ht="22.35" customHeight="1" x14ac:dyDescent="0.25">
      <c r="A20" s="55"/>
      <c r="B20" s="56"/>
      <c r="C20" s="57"/>
      <c r="D20" s="58"/>
      <c r="E20" s="58"/>
      <c r="F20" s="58"/>
      <c r="G20" s="58"/>
      <c r="H20" s="58"/>
      <c r="I20" s="58"/>
      <c r="J20" s="58"/>
      <c r="K20" s="58"/>
      <c r="L20" s="174"/>
    </row>
    <row r="21" spans="1:12" s="21" customFormat="1" ht="22.35" customHeight="1" x14ac:dyDescent="0.3">
      <c r="A21" s="59" t="s">
        <v>26</v>
      </c>
      <c r="B21" s="60">
        <f t="shared" ref="B21:B35" si="10">D21+E21</f>
        <v>6143</v>
      </c>
      <c r="C21" s="61">
        <f t="shared" ref="C21:C58" si="11">+B21/$B$8*100</f>
        <v>27.404532476802284</v>
      </c>
      <c r="D21" s="62">
        <f>SUM(+D22+D29+D35)</f>
        <v>3398</v>
      </c>
      <c r="E21" s="62">
        <f t="shared" si="3"/>
        <v>2745</v>
      </c>
      <c r="F21" s="62">
        <f>SUM(F22+F29+F35)</f>
        <v>378</v>
      </c>
      <c r="G21" s="62">
        <f t="shared" ref="G21:L21" si="12">SUM(G22+G29+G35)</f>
        <v>106</v>
      </c>
      <c r="H21" s="62">
        <f t="shared" si="12"/>
        <v>313</v>
      </c>
      <c r="I21" s="62">
        <f t="shared" si="12"/>
        <v>237</v>
      </c>
      <c r="J21" s="62">
        <f>SUM(J22+J29+J41+J35)</f>
        <v>770</v>
      </c>
      <c r="K21" s="62">
        <f>SUM(K22+K29+K35)</f>
        <v>511</v>
      </c>
      <c r="L21" s="63">
        <f t="shared" si="12"/>
        <v>430</v>
      </c>
    </row>
    <row r="22" spans="1:12" s="21" customFormat="1" ht="22.35" customHeight="1" x14ac:dyDescent="0.3">
      <c r="A22" s="64" t="s">
        <v>122</v>
      </c>
      <c r="B22" s="65">
        <f t="shared" si="10"/>
        <v>250</v>
      </c>
      <c r="C22" s="66">
        <f t="shared" si="11"/>
        <v>1.1152748037116345</v>
      </c>
      <c r="D22" s="67">
        <f>SUM(D23:D28)</f>
        <v>217</v>
      </c>
      <c r="E22" s="67">
        <f t="shared" ref="E22:E28" si="13">SUM(F22:L22)</f>
        <v>33</v>
      </c>
      <c r="F22" s="68">
        <f t="shared" ref="F22:L22" si="14">SUM(F23:F28)</f>
        <v>0</v>
      </c>
      <c r="G22" s="68">
        <f t="shared" si="14"/>
        <v>0</v>
      </c>
      <c r="H22" s="67">
        <f t="shared" si="14"/>
        <v>0</v>
      </c>
      <c r="I22" s="68">
        <f t="shared" si="14"/>
        <v>0</v>
      </c>
      <c r="J22" s="67">
        <f t="shared" si="14"/>
        <v>33</v>
      </c>
      <c r="K22" s="68">
        <f t="shared" si="14"/>
        <v>0</v>
      </c>
      <c r="L22" s="77">
        <f t="shared" si="14"/>
        <v>0</v>
      </c>
    </row>
    <row r="23" spans="1:12" s="21" customFormat="1" ht="22.35" customHeight="1" x14ac:dyDescent="0.3">
      <c r="A23" s="70" t="s">
        <v>34</v>
      </c>
      <c r="B23" s="71">
        <f t="shared" ref="B23:B28" si="15">D23+E23</f>
        <v>147</v>
      </c>
      <c r="C23" s="72">
        <f t="shared" ref="C23:C28" si="16">+B23/$B$8*100</f>
        <v>0.65578158458244107</v>
      </c>
      <c r="D23" s="73">
        <v>114</v>
      </c>
      <c r="E23" s="73">
        <f t="shared" si="13"/>
        <v>33</v>
      </c>
      <c r="F23" s="74"/>
      <c r="G23" s="74"/>
      <c r="H23" s="74"/>
      <c r="I23" s="74"/>
      <c r="J23" s="74">
        <v>33</v>
      </c>
      <c r="K23" s="74"/>
      <c r="L23" s="175"/>
    </row>
    <row r="24" spans="1:12" s="21" customFormat="1" ht="22.35" customHeight="1" x14ac:dyDescent="0.3">
      <c r="A24" s="70" t="s">
        <v>117</v>
      </c>
      <c r="B24" s="71">
        <f t="shared" si="15"/>
        <v>20</v>
      </c>
      <c r="C24" s="72">
        <f t="shared" si="16"/>
        <v>8.9221984296930762E-2</v>
      </c>
      <c r="D24" s="73">
        <v>20</v>
      </c>
      <c r="E24" s="73">
        <f t="shared" si="13"/>
        <v>0</v>
      </c>
      <c r="F24" s="74"/>
      <c r="G24" s="68"/>
      <c r="H24" s="74"/>
      <c r="I24" s="68"/>
      <c r="J24" s="68"/>
      <c r="K24" s="74"/>
      <c r="L24" s="175"/>
    </row>
    <row r="25" spans="1:12" s="21" customFormat="1" ht="22.35" customHeight="1" x14ac:dyDescent="0.3">
      <c r="A25" s="70" t="s">
        <v>118</v>
      </c>
      <c r="B25" s="71">
        <f t="shared" si="15"/>
        <v>24</v>
      </c>
      <c r="C25" s="72">
        <f t="shared" si="16"/>
        <v>0.10706638115631692</v>
      </c>
      <c r="D25" s="73">
        <v>24</v>
      </c>
      <c r="E25" s="73">
        <f t="shared" si="13"/>
        <v>0</v>
      </c>
      <c r="F25" s="74"/>
      <c r="G25" s="74"/>
      <c r="H25" s="74"/>
      <c r="I25" s="74"/>
      <c r="J25" s="74"/>
      <c r="K25" s="74"/>
      <c r="L25" s="175"/>
    </row>
    <row r="26" spans="1:12" s="21" customFormat="1" ht="22.35" customHeight="1" x14ac:dyDescent="0.3">
      <c r="A26" s="70" t="s">
        <v>119</v>
      </c>
      <c r="B26" s="71">
        <f t="shared" si="15"/>
        <v>18</v>
      </c>
      <c r="C26" s="72">
        <f t="shared" si="16"/>
        <v>8.0299785867237683E-2</v>
      </c>
      <c r="D26" s="73">
        <v>18</v>
      </c>
      <c r="E26" s="73">
        <f t="shared" si="13"/>
        <v>0</v>
      </c>
      <c r="F26" s="74"/>
      <c r="G26" s="68"/>
      <c r="H26" s="74"/>
      <c r="I26" s="68"/>
      <c r="J26" s="68"/>
      <c r="K26" s="74"/>
      <c r="L26" s="175"/>
    </row>
    <row r="27" spans="1:12" s="21" customFormat="1" ht="22.35" customHeight="1" x14ac:dyDescent="0.3">
      <c r="A27" s="70" t="s">
        <v>36</v>
      </c>
      <c r="B27" s="71">
        <f t="shared" si="15"/>
        <v>23</v>
      </c>
      <c r="C27" s="72">
        <f t="shared" si="16"/>
        <v>0.10260528194147038</v>
      </c>
      <c r="D27" s="73">
        <v>23</v>
      </c>
      <c r="E27" s="73">
        <f t="shared" si="13"/>
        <v>0</v>
      </c>
      <c r="F27" s="74"/>
      <c r="G27" s="74"/>
      <c r="H27" s="74"/>
      <c r="I27" s="74"/>
      <c r="J27" s="74"/>
      <c r="K27" s="74"/>
      <c r="L27" s="175"/>
    </row>
    <row r="28" spans="1:12" s="21" customFormat="1" ht="22.35" customHeight="1" x14ac:dyDescent="0.3">
      <c r="A28" s="70" t="s">
        <v>129</v>
      </c>
      <c r="B28" s="71">
        <f t="shared" si="15"/>
        <v>18</v>
      </c>
      <c r="C28" s="72">
        <f t="shared" si="16"/>
        <v>8.0299785867237683E-2</v>
      </c>
      <c r="D28" s="73">
        <v>18</v>
      </c>
      <c r="E28" s="73">
        <f t="shared" si="13"/>
        <v>0</v>
      </c>
      <c r="F28" s="74"/>
      <c r="G28" s="74"/>
      <c r="H28" s="74"/>
      <c r="I28" s="74"/>
      <c r="J28" s="74"/>
      <c r="K28" s="74"/>
      <c r="L28" s="175"/>
    </row>
    <row r="29" spans="1:12" s="21" customFormat="1" ht="22.35" customHeight="1" x14ac:dyDescent="0.3">
      <c r="A29" s="76" t="s">
        <v>107</v>
      </c>
      <c r="B29" s="65">
        <f t="shared" si="10"/>
        <v>2690</v>
      </c>
      <c r="C29" s="66">
        <f t="shared" si="11"/>
        <v>12.000356887937187</v>
      </c>
      <c r="D29" s="67">
        <f>SUM(D30:D34)</f>
        <v>1687</v>
      </c>
      <c r="E29" s="67">
        <f t="shared" ref="E29:E35" si="17">SUM(F29:L29)</f>
        <v>1003</v>
      </c>
      <c r="F29" s="67">
        <f t="shared" ref="F29:L29" si="18">SUM(F30:F34)</f>
        <v>154</v>
      </c>
      <c r="G29" s="67">
        <f t="shared" si="18"/>
        <v>0</v>
      </c>
      <c r="H29" s="67">
        <f t="shared" si="18"/>
        <v>67</v>
      </c>
      <c r="I29" s="67">
        <f t="shared" si="18"/>
        <v>21</v>
      </c>
      <c r="J29" s="67">
        <f t="shared" si="18"/>
        <v>399</v>
      </c>
      <c r="K29" s="67">
        <f t="shared" si="18"/>
        <v>132</v>
      </c>
      <c r="L29" s="77">
        <f t="shared" si="18"/>
        <v>230</v>
      </c>
    </row>
    <row r="30" spans="1:12" s="21" customFormat="1" ht="22.35" customHeight="1" x14ac:dyDescent="0.3">
      <c r="A30" s="70" t="s">
        <v>37</v>
      </c>
      <c r="B30" s="71">
        <f>D30+E30</f>
        <v>443</v>
      </c>
      <c r="C30" s="72">
        <f>+B30/$B$8*100</f>
        <v>1.9762669521770166</v>
      </c>
      <c r="D30" s="73">
        <v>308</v>
      </c>
      <c r="E30" s="73">
        <f>SUM(F30:L30)</f>
        <v>135</v>
      </c>
      <c r="F30" s="74">
        <v>26</v>
      </c>
      <c r="G30" s="74"/>
      <c r="H30" s="74"/>
      <c r="I30" s="73"/>
      <c r="J30" s="73">
        <v>58</v>
      </c>
      <c r="K30" s="73">
        <v>17</v>
      </c>
      <c r="L30" s="176">
        <v>34</v>
      </c>
    </row>
    <row r="31" spans="1:12" s="21" customFormat="1" ht="22.35" customHeight="1" x14ac:dyDescent="0.3">
      <c r="A31" s="70" t="s">
        <v>38</v>
      </c>
      <c r="B31" s="71">
        <f>D31+E31</f>
        <v>1714</v>
      </c>
      <c r="C31" s="72">
        <f>+B31/$B$8*100</f>
        <v>7.6463240542469668</v>
      </c>
      <c r="D31" s="73">
        <v>1014</v>
      </c>
      <c r="E31" s="73">
        <f>SUM(F31:L31)</f>
        <v>700</v>
      </c>
      <c r="F31" s="74">
        <v>103</v>
      </c>
      <c r="G31" s="74"/>
      <c r="H31" s="79">
        <v>49</v>
      </c>
      <c r="I31" s="73"/>
      <c r="J31" s="73">
        <v>294</v>
      </c>
      <c r="K31" s="73">
        <v>97</v>
      </c>
      <c r="L31" s="176">
        <v>157</v>
      </c>
    </row>
    <row r="32" spans="1:12" s="21" customFormat="1" ht="22.35" customHeight="1" x14ac:dyDescent="0.3">
      <c r="A32" s="70" t="s">
        <v>39</v>
      </c>
      <c r="B32" s="71">
        <f>D32+E32</f>
        <v>54</v>
      </c>
      <c r="C32" s="72">
        <f>+B32/$B$8*100</f>
        <v>0.24089935760171305</v>
      </c>
      <c r="D32" s="73">
        <v>54</v>
      </c>
      <c r="E32" s="73"/>
      <c r="F32" s="74"/>
      <c r="G32" s="74"/>
      <c r="H32" s="79"/>
      <c r="I32" s="73"/>
      <c r="J32" s="73"/>
      <c r="K32" s="73"/>
      <c r="L32" s="176"/>
    </row>
    <row r="33" spans="1:13" s="21" customFormat="1" ht="22.35" customHeight="1" x14ac:dyDescent="0.3">
      <c r="A33" s="70" t="s">
        <v>40</v>
      </c>
      <c r="B33" s="71">
        <f>D33+E33</f>
        <v>94</v>
      </c>
      <c r="C33" s="72">
        <f>+B33/$B$8*100</f>
        <v>0.41934332619557463</v>
      </c>
      <c r="D33" s="73">
        <v>94</v>
      </c>
      <c r="E33" s="73">
        <f>SUM(F33:L33)</f>
        <v>0</v>
      </c>
      <c r="F33" s="74"/>
      <c r="G33" s="74"/>
      <c r="H33" s="79"/>
      <c r="I33" s="73"/>
      <c r="J33" s="73"/>
      <c r="K33" s="73"/>
      <c r="L33" s="176"/>
    </row>
    <row r="34" spans="1:13" s="21" customFormat="1" ht="22.35" customHeight="1" x14ac:dyDescent="0.3">
      <c r="A34" s="70" t="s">
        <v>41</v>
      </c>
      <c r="B34" s="71">
        <f>D34+E34</f>
        <v>385</v>
      </c>
      <c r="C34" s="72">
        <f>+B34/$B$8*100</f>
        <v>1.7175231977159173</v>
      </c>
      <c r="D34" s="73">
        <v>217</v>
      </c>
      <c r="E34" s="73">
        <f>SUM(F34:L34)</f>
        <v>168</v>
      </c>
      <c r="F34" s="74">
        <v>25</v>
      </c>
      <c r="G34" s="74"/>
      <c r="H34" s="79">
        <v>18</v>
      </c>
      <c r="I34" s="73">
        <v>21</v>
      </c>
      <c r="J34" s="73">
        <v>47</v>
      </c>
      <c r="K34" s="73">
        <v>18</v>
      </c>
      <c r="L34" s="176">
        <v>39</v>
      </c>
    </row>
    <row r="35" spans="1:13" s="21" customFormat="1" ht="22.35" customHeight="1" x14ac:dyDescent="0.3">
      <c r="A35" s="76" t="s">
        <v>32</v>
      </c>
      <c r="B35" s="65">
        <f t="shared" si="10"/>
        <v>3202</v>
      </c>
      <c r="C35" s="66">
        <f t="shared" si="11"/>
        <v>14.284439685938615</v>
      </c>
      <c r="D35" s="80">
        <f>SUM(D36:D40)</f>
        <v>1494</v>
      </c>
      <c r="E35" s="67">
        <f t="shared" si="17"/>
        <v>1708</v>
      </c>
      <c r="F35" s="68">
        <f>SUM(F36:F40)</f>
        <v>224</v>
      </c>
      <c r="G35" s="68">
        <f>SUM(G36:G40)</f>
        <v>106</v>
      </c>
      <c r="H35" s="81">
        <f>SUM(H36:H40)</f>
        <v>246</v>
      </c>
      <c r="I35" s="67">
        <f>SUM(I36:I40)</f>
        <v>216</v>
      </c>
      <c r="J35" s="67">
        <f>SUM(J37:J40)</f>
        <v>337</v>
      </c>
      <c r="K35" s="67">
        <f>SUM(K36:K40)</f>
        <v>379</v>
      </c>
      <c r="L35" s="77">
        <f>SUM(L36:L40)</f>
        <v>200</v>
      </c>
    </row>
    <row r="36" spans="1:13" s="21" customFormat="1" ht="22.35" customHeight="1" x14ac:dyDescent="0.3">
      <c r="A36" s="70" t="s">
        <v>42</v>
      </c>
      <c r="B36" s="71">
        <f>SUM(E36+D36)</f>
        <v>94</v>
      </c>
      <c r="C36" s="72">
        <f t="shared" ref="C36:C40" si="19">+B36/$B$8*100</f>
        <v>0.41934332619557463</v>
      </c>
      <c r="D36" s="82">
        <v>94</v>
      </c>
      <c r="E36" s="73">
        <f t="shared" ref="E36:E41" si="20">SUM(F36:L36)</f>
        <v>0</v>
      </c>
      <c r="F36" s="68"/>
      <c r="G36" s="68"/>
      <c r="H36" s="79"/>
      <c r="I36" s="67"/>
      <c r="J36" s="67"/>
      <c r="K36" s="67"/>
      <c r="L36" s="176"/>
    </row>
    <row r="37" spans="1:13" s="21" customFormat="1" ht="22.35" customHeight="1" x14ac:dyDescent="0.3">
      <c r="A37" s="70" t="s">
        <v>43</v>
      </c>
      <c r="B37" s="71">
        <f>D37+E37</f>
        <v>1257</v>
      </c>
      <c r="C37" s="72">
        <f t="shared" si="19"/>
        <v>5.6076017130620981</v>
      </c>
      <c r="D37" s="82">
        <v>447</v>
      </c>
      <c r="E37" s="73">
        <f t="shared" si="20"/>
        <v>810</v>
      </c>
      <c r="F37" s="74">
        <v>67</v>
      </c>
      <c r="G37" s="74">
        <v>56</v>
      </c>
      <c r="H37" s="79">
        <v>157</v>
      </c>
      <c r="I37" s="73">
        <v>65</v>
      </c>
      <c r="J37" s="73">
        <v>239</v>
      </c>
      <c r="K37" s="73">
        <v>114</v>
      </c>
      <c r="L37" s="176">
        <v>112</v>
      </c>
    </row>
    <row r="38" spans="1:13" s="21" customFormat="1" ht="22.35" customHeight="1" x14ac:dyDescent="0.3">
      <c r="A38" s="70" t="s">
        <v>44</v>
      </c>
      <c r="B38" s="71">
        <f>D38+E38</f>
        <v>986</v>
      </c>
      <c r="C38" s="72">
        <f t="shared" si="19"/>
        <v>4.3986438258386862</v>
      </c>
      <c r="D38" s="74">
        <v>706</v>
      </c>
      <c r="E38" s="73">
        <f t="shared" si="20"/>
        <v>280</v>
      </c>
      <c r="F38" s="74"/>
      <c r="G38" s="74"/>
      <c r="H38" s="79"/>
      <c r="I38" s="73">
        <v>106</v>
      </c>
      <c r="J38" s="73"/>
      <c r="K38" s="73">
        <v>174</v>
      </c>
      <c r="L38" s="176"/>
    </row>
    <row r="39" spans="1:13" s="21" customFormat="1" ht="22.35" customHeight="1" x14ac:dyDescent="0.3">
      <c r="A39" s="70" t="s">
        <v>45</v>
      </c>
      <c r="B39" s="71">
        <f>D39+E39</f>
        <v>377</v>
      </c>
      <c r="C39" s="72">
        <f t="shared" si="19"/>
        <v>1.6818344039971449</v>
      </c>
      <c r="D39" s="74">
        <v>150</v>
      </c>
      <c r="E39" s="73">
        <f t="shared" si="20"/>
        <v>227</v>
      </c>
      <c r="F39" s="74">
        <v>64</v>
      </c>
      <c r="G39" s="74">
        <v>21</v>
      </c>
      <c r="H39" s="79">
        <v>16</v>
      </c>
      <c r="I39" s="73">
        <v>45</v>
      </c>
      <c r="J39" s="73">
        <v>48</v>
      </c>
      <c r="K39" s="73"/>
      <c r="L39" s="176">
        <v>33</v>
      </c>
    </row>
    <row r="40" spans="1:13" s="21" customFormat="1" ht="22.35" customHeight="1" x14ac:dyDescent="0.3">
      <c r="A40" s="70" t="s">
        <v>46</v>
      </c>
      <c r="B40" s="71">
        <f>D40+E40</f>
        <v>488</v>
      </c>
      <c r="C40" s="72">
        <f t="shared" si="19"/>
        <v>2.1770164168451105</v>
      </c>
      <c r="D40" s="74">
        <v>97</v>
      </c>
      <c r="E40" s="73">
        <f t="shared" si="20"/>
        <v>391</v>
      </c>
      <c r="F40" s="74">
        <v>93</v>
      </c>
      <c r="G40" s="74">
        <v>29</v>
      </c>
      <c r="H40" s="79">
        <v>73</v>
      </c>
      <c r="I40" s="73"/>
      <c r="J40" s="73">
        <v>50</v>
      </c>
      <c r="K40" s="73">
        <v>91</v>
      </c>
      <c r="L40" s="176">
        <v>55</v>
      </c>
    </row>
    <row r="41" spans="1:13" s="21" customFormat="1" ht="22.35" customHeight="1" x14ac:dyDescent="0.3">
      <c r="A41" s="76" t="s">
        <v>130</v>
      </c>
      <c r="B41" s="65">
        <f>D41+E41</f>
        <v>1</v>
      </c>
      <c r="C41" s="66">
        <f t="shared" ref="C41" si="21">+B41/$B$8*100</f>
        <v>4.4610992148465386E-3</v>
      </c>
      <c r="D41" s="68"/>
      <c r="E41" s="67">
        <f t="shared" si="20"/>
        <v>1</v>
      </c>
      <c r="F41" s="68"/>
      <c r="G41" s="68"/>
      <c r="H41" s="81"/>
      <c r="I41" s="67"/>
      <c r="J41" s="67">
        <v>1</v>
      </c>
      <c r="K41" s="67"/>
      <c r="L41" s="77"/>
    </row>
    <row r="42" spans="1:13" s="21" customFormat="1" ht="22.35" customHeight="1" x14ac:dyDescent="0.3">
      <c r="A42" s="83"/>
      <c r="B42" s="84" t="s">
        <v>2</v>
      </c>
      <c r="C42" s="72"/>
      <c r="D42" s="74"/>
      <c r="E42" s="85">
        <f t="shared" ref="E42:E43" si="22">SUM(F42:L42)</f>
        <v>0</v>
      </c>
      <c r="F42" s="74"/>
      <c r="G42" s="74"/>
      <c r="H42" s="74"/>
      <c r="I42" s="74"/>
      <c r="J42" s="74"/>
      <c r="K42" s="74"/>
      <c r="L42" s="175"/>
    </row>
    <row r="43" spans="1:13" s="21" customFormat="1" ht="22.35" customHeight="1" x14ac:dyDescent="0.3">
      <c r="A43" s="86" t="s">
        <v>27</v>
      </c>
      <c r="B43" s="87">
        <f>D43+E43</f>
        <v>2812</v>
      </c>
      <c r="C43" s="88">
        <f t="shared" si="11"/>
        <v>12.544610992148467</v>
      </c>
      <c r="D43" s="89">
        <f>+D45+D58+D53+D44</f>
        <v>1696</v>
      </c>
      <c r="E43" s="89">
        <f t="shared" si="22"/>
        <v>1116</v>
      </c>
      <c r="F43" s="89">
        <f>+F45+F58+F53+F44</f>
        <v>318</v>
      </c>
      <c r="G43" s="89">
        <f>+G45+G58+G53</f>
        <v>29</v>
      </c>
      <c r="H43" s="89">
        <f>+H45+H58+H53</f>
        <v>77</v>
      </c>
      <c r="I43" s="89">
        <f>+I45+I58+I53</f>
        <v>63</v>
      </c>
      <c r="J43" s="89">
        <f>+J45+J58+J53+J57</f>
        <v>397</v>
      </c>
      <c r="K43" s="89">
        <f>+K45+K58+K53</f>
        <v>145</v>
      </c>
      <c r="L43" s="90">
        <f>+L45+L58+L53</f>
        <v>87</v>
      </c>
    </row>
    <row r="44" spans="1:13" s="22" customFormat="1" ht="22.35" customHeight="1" x14ac:dyDescent="0.3">
      <c r="A44" s="76" t="s">
        <v>98</v>
      </c>
      <c r="B44" s="65">
        <f t="shared" ref="B44:B58" si="23">D44+E44</f>
        <v>39</v>
      </c>
      <c r="C44" s="66">
        <f t="shared" si="11"/>
        <v>0.17398286937901497</v>
      </c>
      <c r="D44" s="67">
        <v>38</v>
      </c>
      <c r="E44" s="67">
        <f t="shared" ref="E44:E58" si="24">SUM(F44:L44)</f>
        <v>1</v>
      </c>
      <c r="F44" s="67">
        <v>1</v>
      </c>
      <c r="G44" s="91"/>
      <c r="H44" s="91"/>
      <c r="I44" s="91"/>
      <c r="J44" s="67"/>
      <c r="K44" s="67"/>
      <c r="L44" s="77"/>
    </row>
    <row r="45" spans="1:13" s="21" customFormat="1" ht="22.35" customHeight="1" x14ac:dyDescent="0.3">
      <c r="A45" s="76" t="s">
        <v>107</v>
      </c>
      <c r="B45" s="92">
        <f t="shared" si="23"/>
        <v>1938</v>
      </c>
      <c r="C45" s="66">
        <f t="shared" si="11"/>
        <v>8.6456102783725903</v>
      </c>
      <c r="D45" s="67">
        <f>SUM(D46:D52)</f>
        <v>1320</v>
      </c>
      <c r="E45" s="67">
        <f t="shared" si="24"/>
        <v>618</v>
      </c>
      <c r="F45" s="67">
        <f t="shared" ref="F45:L45" si="25">SUM(F47:F52)</f>
        <v>219</v>
      </c>
      <c r="G45" s="67">
        <f t="shared" si="25"/>
        <v>0</v>
      </c>
      <c r="H45" s="67">
        <f t="shared" si="25"/>
        <v>16</v>
      </c>
      <c r="I45" s="67">
        <f>SUM(I47:I52)</f>
        <v>0</v>
      </c>
      <c r="J45" s="67">
        <f t="shared" si="25"/>
        <v>251</v>
      </c>
      <c r="K45" s="67">
        <f t="shared" si="25"/>
        <v>63</v>
      </c>
      <c r="L45" s="77">
        <f t="shared" si="25"/>
        <v>69</v>
      </c>
    </row>
    <row r="46" spans="1:13" s="21" customFormat="1" ht="22.35" customHeight="1" x14ac:dyDescent="0.3">
      <c r="A46" s="70" t="s">
        <v>121</v>
      </c>
      <c r="B46" s="71">
        <f t="shared" si="23"/>
        <v>14</v>
      </c>
      <c r="C46" s="72">
        <f t="shared" si="11"/>
        <v>6.2455389007851539E-2</v>
      </c>
      <c r="D46" s="73">
        <v>14</v>
      </c>
      <c r="E46" s="67"/>
      <c r="F46" s="67"/>
      <c r="G46" s="67"/>
      <c r="H46" s="67"/>
      <c r="I46" s="67"/>
      <c r="J46" s="67"/>
      <c r="K46" s="67"/>
      <c r="L46" s="77"/>
    </row>
    <row r="47" spans="1:13" s="22" customFormat="1" ht="22.35" customHeight="1" x14ac:dyDescent="0.3">
      <c r="A47" s="70" t="s">
        <v>47</v>
      </c>
      <c r="B47" s="71">
        <f t="shared" si="23"/>
        <v>257</v>
      </c>
      <c r="C47" s="72">
        <f t="shared" si="11"/>
        <v>1.1465024982155603</v>
      </c>
      <c r="D47" s="73">
        <v>188</v>
      </c>
      <c r="E47" s="73">
        <f t="shared" si="24"/>
        <v>69</v>
      </c>
      <c r="F47" s="73"/>
      <c r="G47" s="73"/>
      <c r="H47" s="73"/>
      <c r="I47" s="73"/>
      <c r="J47" s="73">
        <v>34</v>
      </c>
      <c r="K47" s="73">
        <v>14</v>
      </c>
      <c r="L47" s="176">
        <v>21</v>
      </c>
      <c r="M47" s="21"/>
    </row>
    <row r="48" spans="1:13" s="22" customFormat="1" ht="22.35" customHeight="1" x14ac:dyDescent="0.3">
      <c r="A48" s="70" t="s">
        <v>48</v>
      </c>
      <c r="B48" s="71">
        <f t="shared" si="23"/>
        <v>80</v>
      </c>
      <c r="C48" s="72">
        <f t="shared" si="11"/>
        <v>0.35688793718772305</v>
      </c>
      <c r="D48" s="73">
        <v>80</v>
      </c>
      <c r="E48" s="73"/>
      <c r="F48" s="73"/>
      <c r="G48" s="73"/>
      <c r="H48" s="73"/>
      <c r="I48" s="73"/>
      <c r="J48" s="73"/>
      <c r="K48" s="73"/>
      <c r="L48" s="176"/>
      <c r="M48" s="21"/>
    </row>
    <row r="49" spans="1:13" s="22" customFormat="1" ht="22.35" customHeight="1" x14ac:dyDescent="0.3">
      <c r="A49" s="70" t="s">
        <v>49</v>
      </c>
      <c r="B49" s="71">
        <f t="shared" si="23"/>
        <v>18</v>
      </c>
      <c r="C49" s="72">
        <f t="shared" si="11"/>
        <v>8.0299785867237683E-2</v>
      </c>
      <c r="D49" s="73">
        <v>18</v>
      </c>
      <c r="E49" s="73"/>
      <c r="F49" s="73"/>
      <c r="G49" s="73"/>
      <c r="H49" s="73"/>
      <c r="I49" s="73"/>
      <c r="J49" s="73"/>
      <c r="K49" s="73"/>
      <c r="L49" s="176"/>
      <c r="M49" s="21"/>
    </row>
    <row r="50" spans="1:13" s="22" customFormat="1" ht="22.35" customHeight="1" x14ac:dyDescent="0.3">
      <c r="A50" s="70" t="s">
        <v>50</v>
      </c>
      <c r="B50" s="71">
        <f t="shared" si="23"/>
        <v>292</v>
      </c>
      <c r="C50" s="72">
        <f t="shared" si="11"/>
        <v>1.3026409707351891</v>
      </c>
      <c r="D50" s="73">
        <v>182</v>
      </c>
      <c r="E50" s="73">
        <f>SUM(F50:L50)</f>
        <v>110</v>
      </c>
      <c r="F50" s="73">
        <v>58</v>
      </c>
      <c r="G50" s="73"/>
      <c r="H50" s="73">
        <v>16</v>
      </c>
      <c r="I50" s="73"/>
      <c r="J50" s="73">
        <v>14</v>
      </c>
      <c r="K50" s="73">
        <v>9</v>
      </c>
      <c r="L50" s="176">
        <v>13</v>
      </c>
      <c r="M50" s="21"/>
    </row>
    <row r="51" spans="1:13" s="21" customFormat="1" ht="22.35" customHeight="1" x14ac:dyDescent="0.3">
      <c r="A51" s="70" t="s">
        <v>51</v>
      </c>
      <c r="B51" s="71">
        <f t="shared" si="23"/>
        <v>1258</v>
      </c>
      <c r="C51" s="72">
        <f t="shared" si="11"/>
        <v>5.6120628122769451</v>
      </c>
      <c r="D51" s="73">
        <v>819</v>
      </c>
      <c r="E51" s="73">
        <f t="shared" si="24"/>
        <v>439</v>
      </c>
      <c r="F51" s="73">
        <v>161</v>
      </c>
      <c r="G51" s="73"/>
      <c r="H51" s="73"/>
      <c r="I51" s="85"/>
      <c r="J51" s="73">
        <v>203</v>
      </c>
      <c r="K51" s="73">
        <v>40</v>
      </c>
      <c r="L51" s="78">
        <v>35</v>
      </c>
    </row>
    <row r="52" spans="1:13" s="21" customFormat="1" ht="22.35" customHeight="1" x14ac:dyDescent="0.3">
      <c r="A52" s="70" t="s">
        <v>52</v>
      </c>
      <c r="B52" s="71">
        <f t="shared" si="23"/>
        <v>19</v>
      </c>
      <c r="C52" s="72">
        <f t="shared" si="11"/>
        <v>8.4760885082084236E-2</v>
      </c>
      <c r="D52" s="73">
        <v>19</v>
      </c>
      <c r="E52" s="73">
        <f t="shared" si="24"/>
        <v>0</v>
      </c>
      <c r="F52" s="73"/>
      <c r="G52" s="73"/>
      <c r="H52" s="73"/>
      <c r="I52" s="85"/>
      <c r="J52" s="73"/>
      <c r="K52" s="73"/>
      <c r="L52" s="78"/>
    </row>
    <row r="53" spans="1:13" s="21" customFormat="1" ht="22.35" customHeight="1" x14ac:dyDescent="0.3">
      <c r="A53" s="76" t="s">
        <v>32</v>
      </c>
      <c r="B53" s="65">
        <f t="shared" si="23"/>
        <v>749</v>
      </c>
      <c r="C53" s="66">
        <f t="shared" si="11"/>
        <v>3.3413633119200572</v>
      </c>
      <c r="D53" s="67">
        <f>SUM(D54:D56)</f>
        <v>254</v>
      </c>
      <c r="E53" s="67">
        <f t="shared" si="24"/>
        <v>495</v>
      </c>
      <c r="F53" s="67">
        <f t="shared" ref="F53:K53" si="26">SUM(F54:F56)</f>
        <v>97</v>
      </c>
      <c r="G53" s="67">
        <f t="shared" si="26"/>
        <v>29</v>
      </c>
      <c r="H53" s="67">
        <f t="shared" si="26"/>
        <v>61</v>
      </c>
      <c r="I53" s="67">
        <f t="shared" si="26"/>
        <v>63</v>
      </c>
      <c r="J53" s="67">
        <f t="shared" si="26"/>
        <v>145</v>
      </c>
      <c r="K53" s="67">
        <f t="shared" si="26"/>
        <v>82</v>
      </c>
      <c r="L53" s="69">
        <f>SUM(L54:L56)</f>
        <v>18</v>
      </c>
    </row>
    <row r="54" spans="1:13" s="21" customFormat="1" ht="22.35" customHeight="1" x14ac:dyDescent="0.3">
      <c r="A54" s="70" t="s">
        <v>53</v>
      </c>
      <c r="B54" s="71">
        <f>D54+E54</f>
        <v>6</v>
      </c>
      <c r="C54" s="72">
        <f>+B54/$B$8*100</f>
        <v>2.676659528907923E-2</v>
      </c>
      <c r="D54" s="73">
        <v>6</v>
      </c>
      <c r="E54" s="73">
        <f>SUM(F54:L54)</f>
        <v>0</v>
      </c>
      <c r="F54" s="73"/>
      <c r="G54" s="73"/>
      <c r="H54" s="73"/>
      <c r="I54" s="85"/>
      <c r="J54" s="73"/>
      <c r="K54" s="73"/>
      <c r="L54" s="78"/>
    </row>
    <row r="55" spans="1:13" s="21" customFormat="1" ht="22.35" customHeight="1" x14ac:dyDescent="0.3">
      <c r="A55" s="70" t="s">
        <v>54</v>
      </c>
      <c r="B55" s="71">
        <f>D55+E55</f>
        <v>103</v>
      </c>
      <c r="C55" s="72">
        <f>+B55/$B$8*100</f>
        <v>0.45949321912919339</v>
      </c>
      <c r="D55" s="73">
        <v>45</v>
      </c>
      <c r="E55" s="73">
        <f>SUM(F55:L55)</f>
        <v>58</v>
      </c>
      <c r="F55" s="73">
        <v>22</v>
      </c>
      <c r="G55" s="73"/>
      <c r="H55" s="73"/>
      <c r="I55" s="85"/>
      <c r="J55" s="73">
        <v>21</v>
      </c>
      <c r="K55" s="73">
        <v>15</v>
      </c>
      <c r="L55" s="78"/>
    </row>
    <row r="56" spans="1:13" s="21" customFormat="1" ht="22.35" customHeight="1" x14ac:dyDescent="0.3">
      <c r="A56" s="70" t="s">
        <v>55</v>
      </c>
      <c r="B56" s="71">
        <f>D56+E56</f>
        <v>640</v>
      </c>
      <c r="C56" s="72">
        <f>+B56/$B$8*100</f>
        <v>2.8551034975017844</v>
      </c>
      <c r="D56" s="73">
        <v>203</v>
      </c>
      <c r="E56" s="73">
        <f>SUM(F56:L56)</f>
        <v>437</v>
      </c>
      <c r="F56" s="73">
        <v>75</v>
      </c>
      <c r="G56" s="73">
        <v>29</v>
      </c>
      <c r="H56" s="73">
        <v>61</v>
      </c>
      <c r="I56" s="85">
        <v>63</v>
      </c>
      <c r="J56" s="73">
        <v>124</v>
      </c>
      <c r="K56" s="73">
        <v>67</v>
      </c>
      <c r="L56" s="78">
        <v>18</v>
      </c>
    </row>
    <row r="57" spans="1:13" s="21" customFormat="1" ht="22.35" customHeight="1" x14ac:dyDescent="0.3">
      <c r="A57" s="76" t="s">
        <v>131</v>
      </c>
      <c r="B57" s="65">
        <f>D57+E57</f>
        <v>1</v>
      </c>
      <c r="C57" s="66">
        <f>+B57/$B$8*100</f>
        <v>4.4610992148465386E-3</v>
      </c>
      <c r="D57" s="67"/>
      <c r="E57" s="67">
        <f>SUM(F57:L57)</f>
        <v>1</v>
      </c>
      <c r="F57" s="73"/>
      <c r="G57" s="73"/>
      <c r="H57" s="73"/>
      <c r="I57" s="85"/>
      <c r="J57" s="67">
        <v>1</v>
      </c>
      <c r="K57" s="73"/>
      <c r="L57" s="78"/>
    </row>
    <row r="58" spans="1:13" s="21" customFormat="1" ht="22.35" customHeight="1" x14ac:dyDescent="0.3">
      <c r="A58" s="76" t="s">
        <v>33</v>
      </c>
      <c r="B58" s="65">
        <f t="shared" si="23"/>
        <v>85</v>
      </c>
      <c r="C58" s="66">
        <f t="shared" si="11"/>
        <v>0.37919343326195576</v>
      </c>
      <c r="D58" s="67">
        <f>D60+D63+D62+D61+D59</f>
        <v>84</v>
      </c>
      <c r="E58" s="67">
        <f t="shared" si="24"/>
        <v>1</v>
      </c>
      <c r="F58" s="67">
        <f>SUM(F59:F63)</f>
        <v>1</v>
      </c>
      <c r="G58" s="67">
        <f t="shared" ref="G58:I58" si="27">G60+G63</f>
        <v>0</v>
      </c>
      <c r="H58" s="67">
        <f t="shared" si="27"/>
        <v>0</v>
      </c>
      <c r="I58" s="67">
        <f t="shared" si="27"/>
        <v>0</v>
      </c>
      <c r="J58" s="67">
        <f>SUM(J59)</f>
        <v>0</v>
      </c>
      <c r="K58" s="67">
        <f>SUM(K59)</f>
        <v>0</v>
      </c>
      <c r="L58" s="69">
        <f>SUM(L59:L62)</f>
        <v>0</v>
      </c>
    </row>
    <row r="59" spans="1:13" s="21" customFormat="1" ht="22.35" customHeight="1" x14ac:dyDescent="0.3">
      <c r="A59" s="70" t="s">
        <v>56</v>
      </c>
      <c r="B59" s="71">
        <f>D59+E59</f>
        <v>2</v>
      </c>
      <c r="C59" s="72">
        <f>+B59/$B$8*100</f>
        <v>8.9221984296930772E-3</v>
      </c>
      <c r="D59" s="73">
        <v>1</v>
      </c>
      <c r="E59" s="73">
        <f>SUM(F59:L59)</f>
        <v>1</v>
      </c>
      <c r="F59" s="73">
        <v>1</v>
      </c>
      <c r="G59" s="67"/>
      <c r="H59" s="67"/>
      <c r="I59" s="67"/>
      <c r="J59" s="73"/>
      <c r="K59" s="73"/>
      <c r="L59" s="78"/>
    </row>
    <row r="60" spans="1:13" s="21" customFormat="1" ht="22.35" customHeight="1" x14ac:dyDescent="0.3">
      <c r="A60" s="70" t="s">
        <v>57</v>
      </c>
      <c r="B60" s="71">
        <f>D60+E60</f>
        <v>2</v>
      </c>
      <c r="C60" s="72">
        <f>+B60/$B$8*100</f>
        <v>8.9221984296930772E-3</v>
      </c>
      <c r="D60" s="73">
        <v>2</v>
      </c>
      <c r="E60" s="73">
        <f>SUM(F60:L60)</f>
        <v>0</v>
      </c>
      <c r="F60" s="73"/>
      <c r="G60" s="73"/>
      <c r="H60" s="73"/>
      <c r="I60" s="73"/>
      <c r="J60" s="73"/>
      <c r="K60" s="73"/>
      <c r="L60" s="78"/>
    </row>
    <row r="61" spans="1:13" s="21" customFormat="1" ht="22.35" customHeight="1" x14ac:dyDescent="0.3">
      <c r="A61" s="70" t="s">
        <v>58</v>
      </c>
      <c r="B61" s="71">
        <f>D61+E61</f>
        <v>41</v>
      </c>
      <c r="C61" s="72">
        <f>+B61/$B$8*100</f>
        <v>0.18290506780870808</v>
      </c>
      <c r="D61" s="73">
        <v>41</v>
      </c>
      <c r="E61" s="73"/>
      <c r="F61" s="73"/>
      <c r="G61" s="73"/>
      <c r="H61" s="73"/>
      <c r="I61" s="73"/>
      <c r="J61" s="73"/>
      <c r="K61" s="73"/>
      <c r="L61" s="78"/>
    </row>
    <row r="62" spans="1:13" s="21" customFormat="1" ht="22.35" customHeight="1" x14ac:dyDescent="0.3">
      <c r="A62" s="70" t="s">
        <v>52</v>
      </c>
      <c r="B62" s="71">
        <f>D62+E62</f>
        <v>36</v>
      </c>
      <c r="C62" s="72">
        <f>+B62/$B$8*100</f>
        <v>0.16059957173447537</v>
      </c>
      <c r="D62" s="73">
        <v>36</v>
      </c>
      <c r="E62" s="73">
        <f>SUM(F62:L62)</f>
        <v>0</v>
      </c>
      <c r="F62" s="73"/>
      <c r="G62" s="73"/>
      <c r="H62" s="73"/>
      <c r="I62" s="73"/>
      <c r="J62" s="73"/>
      <c r="K62" s="73"/>
      <c r="L62" s="78"/>
    </row>
    <row r="63" spans="1:13" s="21" customFormat="1" ht="22.35" customHeight="1" x14ac:dyDescent="0.3">
      <c r="A63" s="70" t="s">
        <v>59</v>
      </c>
      <c r="B63" s="71">
        <f>D63+E63</f>
        <v>4</v>
      </c>
      <c r="C63" s="72">
        <f>+B63/$B$8*100</f>
        <v>1.7844396859386154E-2</v>
      </c>
      <c r="D63" s="73">
        <v>4</v>
      </c>
      <c r="E63" s="73">
        <f>SUM(F63:L63)</f>
        <v>0</v>
      </c>
      <c r="F63" s="73"/>
      <c r="G63" s="73"/>
      <c r="H63" s="73"/>
      <c r="I63" s="73"/>
      <c r="J63" s="73"/>
      <c r="K63" s="73"/>
      <c r="L63" s="78"/>
    </row>
    <row r="64" spans="1:13" s="23" customFormat="1" ht="21.95" customHeight="1" x14ac:dyDescent="0.3">
      <c r="A64" s="181" t="s">
        <v>14</v>
      </c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</row>
    <row r="65" spans="1:26" s="23" customFormat="1" ht="21.95" customHeight="1" x14ac:dyDescent="0.3">
      <c r="A65" s="190" t="s">
        <v>132</v>
      </c>
      <c r="B65" s="190"/>
      <c r="C65" s="190"/>
      <c r="D65" s="190"/>
      <c r="E65" s="190"/>
      <c r="F65" s="190"/>
      <c r="G65" s="190"/>
      <c r="H65" s="190"/>
      <c r="I65" s="190"/>
      <c r="J65" s="190"/>
      <c r="K65" s="190"/>
      <c r="L65" s="190"/>
    </row>
    <row r="66" spans="1:26" s="23" customFormat="1" ht="19.5" customHeight="1" x14ac:dyDescent="0.3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</row>
    <row r="67" spans="1:26" s="23" customFormat="1" ht="21.95" customHeight="1" x14ac:dyDescent="0.2">
      <c r="A67" s="182" t="s">
        <v>25</v>
      </c>
      <c r="B67" s="185" t="s">
        <v>96</v>
      </c>
      <c r="C67" s="186"/>
      <c r="D67" s="186"/>
      <c r="E67" s="186"/>
      <c r="F67" s="186"/>
      <c r="G67" s="186"/>
      <c r="H67" s="186"/>
      <c r="I67" s="186"/>
      <c r="J67" s="186"/>
      <c r="K67" s="186"/>
      <c r="L67" s="187"/>
    </row>
    <row r="68" spans="1:26" ht="21.95" customHeight="1" x14ac:dyDescent="0.25">
      <c r="A68" s="183"/>
      <c r="B68" s="177" t="s">
        <v>15</v>
      </c>
      <c r="C68" s="177"/>
      <c r="D68" s="178" t="s">
        <v>16</v>
      </c>
      <c r="E68" s="179" t="s">
        <v>97</v>
      </c>
      <c r="F68" s="179"/>
      <c r="G68" s="179"/>
      <c r="H68" s="179"/>
      <c r="I68" s="179"/>
      <c r="J68" s="179"/>
      <c r="K68" s="179"/>
      <c r="L68" s="180"/>
      <c r="M68" s="23"/>
      <c r="N68" s="23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63" customHeight="1" x14ac:dyDescent="0.25">
      <c r="A69" s="184"/>
      <c r="B69" s="94" t="s">
        <v>0</v>
      </c>
      <c r="C69" s="94" t="s">
        <v>1</v>
      </c>
      <c r="D69" s="178"/>
      <c r="E69" s="95" t="s">
        <v>17</v>
      </c>
      <c r="F69" s="94" t="s">
        <v>18</v>
      </c>
      <c r="G69" s="95" t="s">
        <v>19</v>
      </c>
      <c r="H69" s="96" t="s">
        <v>20</v>
      </c>
      <c r="I69" s="94" t="s">
        <v>21</v>
      </c>
      <c r="J69" s="95" t="s">
        <v>22</v>
      </c>
      <c r="K69" s="95" t="s">
        <v>23</v>
      </c>
      <c r="L69" s="97" t="s">
        <v>24</v>
      </c>
      <c r="M69" s="23"/>
      <c r="N69" s="23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s="23" customFormat="1" ht="13.5" customHeight="1" x14ac:dyDescent="0.2">
      <c r="A70" s="98"/>
      <c r="B70" s="99"/>
      <c r="C70" s="99"/>
      <c r="D70" s="100"/>
      <c r="E70" s="101"/>
      <c r="F70" s="99"/>
      <c r="G70" s="101"/>
      <c r="H70" s="102"/>
      <c r="I70" s="99"/>
      <c r="J70" s="99"/>
      <c r="K70" s="101"/>
      <c r="L70" s="103"/>
    </row>
    <row r="71" spans="1:26" s="24" customFormat="1" ht="20.100000000000001" customHeight="1" x14ac:dyDescent="0.3">
      <c r="A71" s="104" t="s">
        <v>28</v>
      </c>
      <c r="B71" s="105">
        <f t="shared" ref="B71:B90" si="28">D71+E71</f>
        <v>6242</v>
      </c>
      <c r="C71" s="106">
        <f t="shared" ref="C71:C94" si="29">+B71/$B$8*100</f>
        <v>27.846181299072093</v>
      </c>
      <c r="D71" s="105">
        <f>D72+D80+D84+D77</f>
        <v>3653</v>
      </c>
      <c r="E71" s="105">
        <f>SUM(F71:L71)</f>
        <v>2589</v>
      </c>
      <c r="F71" s="105">
        <f>F72+F80+F84+F77</f>
        <v>357</v>
      </c>
      <c r="G71" s="105">
        <f>G72+G80+G84+G77</f>
        <v>20</v>
      </c>
      <c r="H71" s="105">
        <f>H72+H80+H84+H77+H91</f>
        <v>304</v>
      </c>
      <c r="I71" s="105">
        <f>I72+I80+I84+I77</f>
        <v>177</v>
      </c>
      <c r="J71" s="105">
        <f>J72+J80+J84+J77</f>
        <v>757</v>
      </c>
      <c r="K71" s="105">
        <f>K72+K80+K84+K77</f>
        <v>546</v>
      </c>
      <c r="L71" s="107">
        <f>L72+L80+L84+L77</f>
        <v>428</v>
      </c>
      <c r="M71" s="21"/>
    </row>
    <row r="72" spans="1:26" s="21" customFormat="1" ht="20.100000000000001" customHeight="1" x14ac:dyDescent="0.3">
      <c r="A72" s="64" t="s">
        <v>122</v>
      </c>
      <c r="B72" s="80">
        <f>D72+E72</f>
        <v>266</v>
      </c>
      <c r="C72" s="108">
        <f t="shared" si="29"/>
        <v>1.1866523911491793</v>
      </c>
      <c r="D72" s="80">
        <f>SUM(D73:D76)</f>
        <v>151</v>
      </c>
      <c r="E72" s="80">
        <f>SUM(F72:L72)</f>
        <v>115</v>
      </c>
      <c r="F72" s="80">
        <f t="shared" ref="F72:L72" si="30">SUM(F73:F76)</f>
        <v>15</v>
      </c>
      <c r="G72" s="80">
        <f t="shared" si="30"/>
        <v>7</v>
      </c>
      <c r="H72" s="80">
        <f t="shared" si="30"/>
        <v>0</v>
      </c>
      <c r="I72" s="80">
        <f t="shared" si="30"/>
        <v>7</v>
      </c>
      <c r="J72" s="80">
        <f t="shared" si="30"/>
        <v>29</v>
      </c>
      <c r="K72" s="80">
        <f t="shared" si="30"/>
        <v>27</v>
      </c>
      <c r="L72" s="109">
        <f t="shared" si="30"/>
        <v>30</v>
      </c>
    </row>
    <row r="73" spans="1:26" s="21" customFormat="1" ht="20.100000000000001" customHeight="1" x14ac:dyDescent="0.3">
      <c r="A73" s="70" t="s">
        <v>60</v>
      </c>
      <c r="B73" s="82">
        <f t="shared" si="28"/>
        <v>63</v>
      </c>
      <c r="C73" s="110">
        <f t="shared" si="29"/>
        <v>0.28104925053533192</v>
      </c>
      <c r="D73" s="82">
        <v>35</v>
      </c>
      <c r="E73" s="82">
        <f t="shared" ref="E73:E76" si="31">SUM(F73:L73)</f>
        <v>28</v>
      </c>
      <c r="F73" s="111">
        <v>15</v>
      </c>
      <c r="G73" s="111"/>
      <c r="H73" s="111"/>
      <c r="I73" s="111"/>
      <c r="J73" s="111">
        <v>13</v>
      </c>
      <c r="K73" s="111"/>
      <c r="L73" s="112"/>
    </row>
    <row r="74" spans="1:26" s="21" customFormat="1" ht="20.100000000000001" customHeight="1" x14ac:dyDescent="0.3">
      <c r="A74" s="70" t="s">
        <v>61</v>
      </c>
      <c r="B74" s="82">
        <f t="shared" ref="B74" si="32">D74+E74</f>
        <v>7</v>
      </c>
      <c r="C74" s="110">
        <f t="shared" ref="C74" si="33">+B74/$B$8*100</f>
        <v>3.1227694503925769E-2</v>
      </c>
      <c r="D74" s="82"/>
      <c r="E74" s="82">
        <f t="shared" si="31"/>
        <v>7</v>
      </c>
      <c r="F74" s="111"/>
      <c r="G74" s="111">
        <v>7</v>
      </c>
      <c r="H74" s="111"/>
      <c r="I74" s="111"/>
      <c r="J74" s="111"/>
      <c r="K74" s="111"/>
      <c r="L74" s="112"/>
    </row>
    <row r="75" spans="1:26" s="21" customFormat="1" ht="20.100000000000001" customHeight="1" x14ac:dyDescent="0.3">
      <c r="A75" s="70" t="s">
        <v>62</v>
      </c>
      <c r="B75" s="82">
        <f t="shared" si="28"/>
        <v>58</v>
      </c>
      <c r="C75" s="110">
        <f t="shared" si="29"/>
        <v>0.25874375446109921</v>
      </c>
      <c r="D75" s="82">
        <v>58</v>
      </c>
      <c r="E75" s="82">
        <f t="shared" si="31"/>
        <v>0</v>
      </c>
      <c r="F75" s="111"/>
      <c r="G75" s="111"/>
      <c r="H75" s="111"/>
      <c r="I75" s="111"/>
      <c r="J75" s="111"/>
      <c r="K75" s="111"/>
      <c r="L75" s="112"/>
    </row>
    <row r="76" spans="1:26" s="21" customFormat="1" ht="20.100000000000001" customHeight="1" x14ac:dyDescent="0.3">
      <c r="A76" s="70" t="s">
        <v>63</v>
      </c>
      <c r="B76" s="82">
        <f t="shared" si="28"/>
        <v>138</v>
      </c>
      <c r="C76" s="110">
        <f t="shared" si="29"/>
        <v>0.61563169164882225</v>
      </c>
      <c r="D76" s="82">
        <v>58</v>
      </c>
      <c r="E76" s="82">
        <f t="shared" si="31"/>
        <v>80</v>
      </c>
      <c r="F76" s="111"/>
      <c r="G76" s="111"/>
      <c r="H76" s="111"/>
      <c r="I76" s="111">
        <v>7</v>
      </c>
      <c r="J76" s="111">
        <v>16</v>
      </c>
      <c r="K76" s="111">
        <v>27</v>
      </c>
      <c r="L76" s="112">
        <v>30</v>
      </c>
    </row>
    <row r="77" spans="1:26" s="22" customFormat="1" ht="20.100000000000001" customHeight="1" x14ac:dyDescent="0.3">
      <c r="A77" s="76" t="s">
        <v>123</v>
      </c>
      <c r="B77" s="80">
        <f t="shared" si="28"/>
        <v>176</v>
      </c>
      <c r="C77" s="108">
        <f t="shared" si="29"/>
        <v>0.78515346181299073</v>
      </c>
      <c r="D77" s="80">
        <f>SUM(D78:D79)</f>
        <v>85</v>
      </c>
      <c r="E77" s="80">
        <f t="shared" ref="E77:E107" si="34">SUM(F77:L77)</f>
        <v>91</v>
      </c>
      <c r="F77" s="113">
        <f>SUM(F78:F79)</f>
        <v>36</v>
      </c>
      <c r="G77" s="113">
        <f t="shared" ref="G77:K77" si="35">SUM(G78:G79)</f>
        <v>13</v>
      </c>
      <c r="H77" s="113">
        <f t="shared" si="35"/>
        <v>0</v>
      </c>
      <c r="I77" s="113">
        <f t="shared" si="35"/>
        <v>0</v>
      </c>
      <c r="J77" s="113">
        <f t="shared" si="35"/>
        <v>25</v>
      </c>
      <c r="K77" s="113">
        <f t="shared" si="35"/>
        <v>17</v>
      </c>
      <c r="L77" s="114"/>
    </row>
    <row r="78" spans="1:26" s="21" customFormat="1" ht="20.100000000000001" customHeight="1" x14ac:dyDescent="0.3">
      <c r="A78" s="70" t="s">
        <v>64</v>
      </c>
      <c r="B78" s="82">
        <f t="shared" si="28"/>
        <v>113</v>
      </c>
      <c r="C78" s="110">
        <f t="shared" si="29"/>
        <v>0.50410421127765881</v>
      </c>
      <c r="D78" s="82">
        <v>42</v>
      </c>
      <c r="E78" s="82">
        <f t="shared" si="34"/>
        <v>71</v>
      </c>
      <c r="F78" s="111">
        <v>22</v>
      </c>
      <c r="G78" s="82">
        <v>13</v>
      </c>
      <c r="H78" s="111"/>
      <c r="I78" s="111"/>
      <c r="J78" s="82">
        <v>19</v>
      </c>
      <c r="K78" s="111">
        <v>17</v>
      </c>
      <c r="L78" s="112"/>
    </row>
    <row r="79" spans="1:26" s="21" customFormat="1" ht="20.100000000000001" customHeight="1" x14ac:dyDescent="0.3">
      <c r="A79" s="70" t="s">
        <v>65</v>
      </c>
      <c r="B79" s="82">
        <f t="shared" si="28"/>
        <v>63</v>
      </c>
      <c r="C79" s="110">
        <f t="shared" si="29"/>
        <v>0.28104925053533192</v>
      </c>
      <c r="D79" s="82">
        <v>43</v>
      </c>
      <c r="E79" s="82">
        <f t="shared" si="34"/>
        <v>20</v>
      </c>
      <c r="F79" s="111">
        <v>14</v>
      </c>
      <c r="G79" s="82"/>
      <c r="H79" s="111"/>
      <c r="I79" s="111"/>
      <c r="J79" s="82">
        <v>6</v>
      </c>
      <c r="K79" s="111"/>
      <c r="L79" s="112"/>
    </row>
    <row r="80" spans="1:26" s="21" customFormat="1" ht="20.100000000000001" customHeight="1" x14ac:dyDescent="0.3">
      <c r="A80" s="76" t="s">
        <v>107</v>
      </c>
      <c r="B80" s="80">
        <f t="shared" si="28"/>
        <v>2012</v>
      </c>
      <c r="C80" s="108">
        <f t="shared" si="29"/>
        <v>8.9757316202712349</v>
      </c>
      <c r="D80" s="80">
        <f>+D81+D82+D83</f>
        <v>1247</v>
      </c>
      <c r="E80" s="80">
        <f t="shared" si="34"/>
        <v>765</v>
      </c>
      <c r="F80" s="80">
        <f t="shared" ref="F80:L80" si="36">F81+F82</f>
        <v>127</v>
      </c>
      <c r="G80" s="80">
        <f t="shared" si="36"/>
        <v>0</v>
      </c>
      <c r="H80" s="80">
        <f t="shared" si="36"/>
        <v>87</v>
      </c>
      <c r="I80" s="80">
        <f t="shared" si="36"/>
        <v>39</v>
      </c>
      <c r="J80" s="80">
        <f t="shared" si="36"/>
        <v>265</v>
      </c>
      <c r="K80" s="80">
        <f t="shared" si="36"/>
        <v>72</v>
      </c>
      <c r="L80" s="109">
        <f t="shared" si="36"/>
        <v>175</v>
      </c>
    </row>
    <row r="81" spans="1:12" s="21" customFormat="1" ht="20.100000000000001" customHeight="1" x14ac:dyDescent="0.3">
      <c r="A81" s="70" t="s">
        <v>66</v>
      </c>
      <c r="B81" s="82">
        <f t="shared" si="28"/>
        <v>1676</v>
      </c>
      <c r="C81" s="110">
        <f t="shared" si="29"/>
        <v>7.4768022840827983</v>
      </c>
      <c r="D81" s="82">
        <v>938</v>
      </c>
      <c r="E81" s="82">
        <f t="shared" si="34"/>
        <v>738</v>
      </c>
      <c r="F81" s="82">
        <v>127</v>
      </c>
      <c r="G81" s="82"/>
      <c r="H81" s="82">
        <v>87</v>
      </c>
      <c r="I81" s="82">
        <v>39</v>
      </c>
      <c r="J81" s="82">
        <v>238</v>
      </c>
      <c r="K81" s="82">
        <v>72</v>
      </c>
      <c r="L81" s="115">
        <v>175</v>
      </c>
    </row>
    <row r="82" spans="1:12" s="21" customFormat="1" ht="20.100000000000001" customHeight="1" x14ac:dyDescent="0.3">
      <c r="A82" s="70" t="s">
        <v>67</v>
      </c>
      <c r="B82" s="82">
        <f t="shared" si="28"/>
        <v>211</v>
      </c>
      <c r="C82" s="110">
        <f t="shared" si="29"/>
        <v>0.9412919343326196</v>
      </c>
      <c r="D82" s="82">
        <v>184</v>
      </c>
      <c r="E82" s="82">
        <f t="shared" si="34"/>
        <v>27</v>
      </c>
      <c r="F82" s="82"/>
      <c r="G82" s="82"/>
      <c r="H82" s="82"/>
      <c r="I82" s="82"/>
      <c r="J82" s="82">
        <v>27</v>
      </c>
      <c r="K82" s="82"/>
      <c r="L82" s="115"/>
    </row>
    <row r="83" spans="1:12" s="21" customFormat="1" ht="20.100000000000001" customHeight="1" x14ac:dyDescent="0.3">
      <c r="A83" s="70" t="s">
        <v>68</v>
      </c>
      <c r="B83" s="82">
        <f t="shared" ref="B83" si="37">D83+E83</f>
        <v>125</v>
      </c>
      <c r="C83" s="110">
        <f t="shared" ref="C83" si="38">+B83/$B$8*100</f>
        <v>0.55763740185581723</v>
      </c>
      <c r="D83" s="82">
        <v>125</v>
      </c>
      <c r="E83" s="82"/>
      <c r="F83" s="82"/>
      <c r="G83" s="82"/>
      <c r="H83" s="82"/>
      <c r="I83" s="82"/>
      <c r="J83" s="82"/>
      <c r="K83" s="82"/>
      <c r="L83" s="115"/>
    </row>
    <row r="84" spans="1:12" s="21" customFormat="1" ht="20.100000000000001" customHeight="1" x14ac:dyDescent="0.3">
      <c r="A84" s="76" t="s">
        <v>32</v>
      </c>
      <c r="B84" s="80">
        <f t="shared" si="28"/>
        <v>3787</v>
      </c>
      <c r="C84" s="108">
        <f t="shared" si="29"/>
        <v>16.894182726623839</v>
      </c>
      <c r="D84" s="80">
        <f>SUM(D85:D90)</f>
        <v>2170</v>
      </c>
      <c r="E84" s="80">
        <f>SUM(F84:L84)</f>
        <v>1617</v>
      </c>
      <c r="F84" s="80">
        <f>SUM(F85:F90)</f>
        <v>179</v>
      </c>
      <c r="G84" s="80">
        <f t="shared" ref="G84:I84" si="39">SUM(G85:G89)</f>
        <v>0</v>
      </c>
      <c r="H84" s="80">
        <f>SUM(H85:H90)</f>
        <v>216</v>
      </c>
      <c r="I84" s="80">
        <f t="shared" si="39"/>
        <v>131</v>
      </c>
      <c r="J84" s="80">
        <f>SUM(J85:J90)</f>
        <v>438</v>
      </c>
      <c r="K84" s="80">
        <f>SUM(K85:K90)</f>
        <v>430</v>
      </c>
      <c r="L84" s="109">
        <f>SUM(L85:L90)</f>
        <v>223</v>
      </c>
    </row>
    <row r="85" spans="1:12" s="21" customFormat="1" ht="20.100000000000001" customHeight="1" x14ac:dyDescent="0.3">
      <c r="A85" s="70" t="s">
        <v>69</v>
      </c>
      <c r="B85" s="82">
        <f t="shared" si="28"/>
        <v>351</v>
      </c>
      <c r="C85" s="110">
        <f t="shared" si="29"/>
        <v>1.5658458244111348</v>
      </c>
      <c r="D85" s="82">
        <v>351</v>
      </c>
      <c r="E85" s="82">
        <f t="shared" si="34"/>
        <v>0</v>
      </c>
      <c r="F85" s="82"/>
      <c r="G85" s="82"/>
      <c r="H85" s="82"/>
      <c r="I85" s="82"/>
      <c r="J85" s="82"/>
      <c r="K85" s="82"/>
      <c r="L85" s="115"/>
    </row>
    <row r="86" spans="1:12" s="21" customFormat="1" ht="20.100000000000001" customHeight="1" x14ac:dyDescent="0.3">
      <c r="A86" s="70" t="s">
        <v>114</v>
      </c>
      <c r="B86" s="82">
        <f t="shared" si="28"/>
        <v>316</v>
      </c>
      <c r="C86" s="110">
        <f t="shared" si="29"/>
        <v>1.409707351891506</v>
      </c>
      <c r="D86" s="82">
        <v>316</v>
      </c>
      <c r="E86" s="82">
        <f t="shared" si="34"/>
        <v>0</v>
      </c>
      <c r="F86" s="82"/>
      <c r="G86" s="82"/>
      <c r="H86" s="82"/>
      <c r="I86" s="82"/>
      <c r="J86" s="82"/>
      <c r="K86" s="82"/>
      <c r="L86" s="115"/>
    </row>
    <row r="87" spans="1:12" s="21" customFormat="1" ht="20.100000000000001" customHeight="1" x14ac:dyDescent="0.3">
      <c r="A87" s="70" t="s">
        <v>70</v>
      </c>
      <c r="B87" s="82">
        <f t="shared" si="28"/>
        <v>202</v>
      </c>
      <c r="C87" s="110">
        <f t="shared" si="29"/>
        <v>0.90114204139900067</v>
      </c>
      <c r="D87" s="82">
        <v>202</v>
      </c>
      <c r="E87" s="82">
        <f t="shared" si="34"/>
        <v>0</v>
      </c>
      <c r="F87" s="82"/>
      <c r="G87" s="82"/>
      <c r="H87" s="82"/>
      <c r="I87" s="82"/>
      <c r="J87" s="82"/>
      <c r="K87" s="82"/>
      <c r="L87" s="115"/>
    </row>
    <row r="88" spans="1:12" s="21" customFormat="1" ht="20.100000000000001" customHeight="1" x14ac:dyDescent="0.3">
      <c r="A88" s="70" t="s">
        <v>71</v>
      </c>
      <c r="B88" s="82">
        <f t="shared" si="28"/>
        <v>2027</v>
      </c>
      <c r="C88" s="110">
        <f t="shared" si="29"/>
        <v>9.0426481084939319</v>
      </c>
      <c r="D88" s="82">
        <v>806</v>
      </c>
      <c r="E88" s="82">
        <f t="shared" si="34"/>
        <v>1221</v>
      </c>
      <c r="F88" s="82">
        <v>140</v>
      </c>
      <c r="G88" s="82"/>
      <c r="H88" s="82">
        <v>132</v>
      </c>
      <c r="I88" s="82">
        <v>131</v>
      </c>
      <c r="J88" s="82">
        <v>305</v>
      </c>
      <c r="K88" s="82">
        <v>342</v>
      </c>
      <c r="L88" s="115">
        <v>171</v>
      </c>
    </row>
    <row r="89" spans="1:12" s="21" customFormat="1" ht="20.100000000000001" customHeight="1" x14ac:dyDescent="0.3">
      <c r="A89" s="70" t="s">
        <v>73</v>
      </c>
      <c r="B89" s="82">
        <f t="shared" si="28"/>
        <v>254</v>
      </c>
      <c r="C89" s="110">
        <f t="shared" si="29"/>
        <v>1.1331192005710207</v>
      </c>
      <c r="D89" s="82">
        <v>132</v>
      </c>
      <c r="E89" s="82">
        <f t="shared" si="34"/>
        <v>122</v>
      </c>
      <c r="F89" s="82">
        <v>18</v>
      </c>
      <c r="G89" s="82"/>
      <c r="H89" s="82">
        <v>26</v>
      </c>
      <c r="I89" s="111"/>
      <c r="J89" s="111">
        <v>47</v>
      </c>
      <c r="K89" s="82">
        <v>25</v>
      </c>
      <c r="L89" s="115">
        <v>6</v>
      </c>
    </row>
    <row r="90" spans="1:12" s="21" customFormat="1" ht="20.100000000000001" customHeight="1" x14ac:dyDescent="0.3">
      <c r="A90" s="70" t="s">
        <v>72</v>
      </c>
      <c r="B90" s="82">
        <f t="shared" si="28"/>
        <v>637</v>
      </c>
      <c r="C90" s="110">
        <f t="shared" ref="C90" si="40">+B90/$B$8*100</f>
        <v>2.8417201998572446</v>
      </c>
      <c r="D90" s="82">
        <v>363</v>
      </c>
      <c r="E90" s="82">
        <f t="shared" si="34"/>
        <v>274</v>
      </c>
      <c r="F90" s="82">
        <v>21</v>
      </c>
      <c r="G90" s="82"/>
      <c r="H90" s="82">
        <v>58</v>
      </c>
      <c r="I90" s="111"/>
      <c r="J90" s="111">
        <v>86</v>
      </c>
      <c r="K90" s="82">
        <v>63</v>
      </c>
      <c r="L90" s="115">
        <v>46</v>
      </c>
    </row>
    <row r="91" spans="1:12" s="22" customFormat="1" ht="20.100000000000001" customHeight="1" x14ac:dyDescent="0.3">
      <c r="A91" s="76" t="s">
        <v>126</v>
      </c>
      <c r="B91" s="80">
        <f t="shared" ref="B91" si="41">D91+E91</f>
        <v>1</v>
      </c>
      <c r="C91" s="108">
        <f t="shared" ref="C91" si="42">+B91/$B$8*100</f>
        <v>4.4610992148465386E-3</v>
      </c>
      <c r="D91" s="80"/>
      <c r="E91" s="80">
        <f t="shared" si="34"/>
        <v>1</v>
      </c>
      <c r="F91" s="80"/>
      <c r="G91" s="80"/>
      <c r="H91" s="80">
        <v>1</v>
      </c>
      <c r="I91" s="113"/>
      <c r="J91" s="113"/>
      <c r="K91" s="80"/>
      <c r="L91" s="116"/>
    </row>
    <row r="92" spans="1:12" s="21" customFormat="1" ht="13.5" customHeight="1" x14ac:dyDescent="0.3">
      <c r="A92" s="83"/>
      <c r="B92" s="117" t="s">
        <v>2</v>
      </c>
      <c r="C92" s="110"/>
      <c r="D92" s="111"/>
      <c r="E92" s="117">
        <f t="shared" si="34"/>
        <v>0</v>
      </c>
      <c r="F92" s="111"/>
      <c r="G92" s="111"/>
      <c r="H92" s="111"/>
      <c r="I92" s="111"/>
      <c r="J92" s="111"/>
      <c r="K92" s="111"/>
      <c r="L92" s="118"/>
    </row>
    <row r="93" spans="1:12" s="21" customFormat="1" ht="20.100000000000001" customHeight="1" x14ac:dyDescent="0.3">
      <c r="A93" s="119" t="s">
        <v>29</v>
      </c>
      <c r="B93" s="120">
        <f t="shared" ref="B93:B115" si="43">D93+E93</f>
        <v>2808</v>
      </c>
      <c r="C93" s="121">
        <f t="shared" si="29"/>
        <v>12.526766595289079</v>
      </c>
      <c r="D93" s="120">
        <f>D99+D94+D112+D105+D114+D116</f>
        <v>2047</v>
      </c>
      <c r="E93" s="120">
        <f t="shared" si="34"/>
        <v>761</v>
      </c>
      <c r="F93" s="120">
        <f>F99+F94+F105+F114+F116</f>
        <v>88</v>
      </c>
      <c r="G93" s="120">
        <f>G99+G94+G105+G114+G116</f>
        <v>0</v>
      </c>
      <c r="H93" s="120">
        <f>H104+H94+H112+H105+H114+H116</f>
        <v>72</v>
      </c>
      <c r="I93" s="120">
        <f>I99+I94+I112+I105+I114+I116</f>
        <v>138</v>
      </c>
      <c r="J93" s="120">
        <f>J99+J94+J105+J114+J116</f>
        <v>191</v>
      </c>
      <c r="K93" s="120">
        <f>K94+K105+K114+K116+K99</f>
        <v>85</v>
      </c>
      <c r="L93" s="122">
        <f>L99+L94+L105+L114+L116</f>
        <v>187</v>
      </c>
    </row>
    <row r="94" spans="1:12" s="21" customFormat="1" ht="20.100000000000001" customHeight="1" x14ac:dyDescent="0.3">
      <c r="A94" s="64" t="s">
        <v>122</v>
      </c>
      <c r="B94" s="80">
        <f t="shared" si="43"/>
        <v>75</v>
      </c>
      <c r="C94" s="108">
        <f t="shared" si="29"/>
        <v>0.33458244111349039</v>
      </c>
      <c r="D94" s="80">
        <f>SUM(D95:D98)</f>
        <v>65</v>
      </c>
      <c r="E94" s="80">
        <f t="shared" si="34"/>
        <v>10</v>
      </c>
      <c r="F94" s="80">
        <f t="shared" ref="F94:K94" si="44">SUM(F96:F98)</f>
        <v>0</v>
      </c>
      <c r="G94" s="80">
        <f t="shared" si="44"/>
        <v>0</v>
      </c>
      <c r="H94" s="80">
        <f t="shared" si="44"/>
        <v>0</v>
      </c>
      <c r="I94" s="80">
        <f t="shared" si="44"/>
        <v>10</v>
      </c>
      <c r="J94" s="80">
        <f t="shared" si="44"/>
        <v>0</v>
      </c>
      <c r="K94" s="80">
        <f t="shared" si="44"/>
        <v>0</v>
      </c>
      <c r="L94" s="123">
        <f>SUM(L96:L98)</f>
        <v>0</v>
      </c>
    </row>
    <row r="95" spans="1:12" s="21" customFormat="1" ht="20.100000000000001" customHeight="1" x14ac:dyDescent="0.3">
      <c r="A95" s="124" t="s">
        <v>120</v>
      </c>
      <c r="B95" s="82">
        <f>D95+E95</f>
        <v>7</v>
      </c>
      <c r="C95" s="110">
        <f>+B95/$B$8*100</f>
        <v>3.1227694503925769E-2</v>
      </c>
      <c r="D95" s="82">
        <v>7</v>
      </c>
      <c r="E95" s="82"/>
      <c r="F95" s="82"/>
      <c r="G95" s="82"/>
      <c r="H95" s="82"/>
      <c r="I95" s="82"/>
      <c r="J95" s="82"/>
      <c r="K95" s="82"/>
      <c r="L95" s="125"/>
    </row>
    <row r="96" spans="1:12" s="21" customFormat="1" ht="20.100000000000001" customHeight="1" x14ac:dyDescent="0.3">
      <c r="A96" s="70" t="s">
        <v>74</v>
      </c>
      <c r="B96" s="82">
        <f>D96+E96</f>
        <v>27</v>
      </c>
      <c r="C96" s="110">
        <f>+B96/$B$8*100</f>
        <v>0.12044967880085652</v>
      </c>
      <c r="D96" s="82">
        <v>27</v>
      </c>
      <c r="E96" s="82">
        <f>SUM(F96:L96)</f>
        <v>0</v>
      </c>
      <c r="F96" s="111"/>
      <c r="G96" s="111"/>
      <c r="H96" s="111"/>
      <c r="I96" s="111"/>
      <c r="J96" s="111"/>
      <c r="K96" s="111"/>
      <c r="L96" s="118"/>
    </row>
    <row r="97" spans="1:12" s="21" customFormat="1" ht="20.100000000000001" customHeight="1" x14ac:dyDescent="0.3">
      <c r="A97" s="70" t="s">
        <v>75</v>
      </c>
      <c r="B97" s="82">
        <f>D97+E97</f>
        <v>22</v>
      </c>
      <c r="C97" s="110">
        <f>+B97/$B$8*100</f>
        <v>9.8144182726623841E-2</v>
      </c>
      <c r="D97" s="82">
        <v>21</v>
      </c>
      <c r="E97" s="82">
        <f>SUM(F97:L97)</f>
        <v>1</v>
      </c>
      <c r="F97" s="117"/>
      <c r="G97" s="111"/>
      <c r="H97" s="111"/>
      <c r="I97" s="111">
        <v>1</v>
      </c>
      <c r="J97" s="111"/>
      <c r="K97" s="111"/>
      <c r="L97" s="118"/>
    </row>
    <row r="98" spans="1:12" s="21" customFormat="1" ht="20.100000000000001" customHeight="1" x14ac:dyDescent="0.3">
      <c r="A98" s="70" t="s">
        <v>115</v>
      </c>
      <c r="B98" s="82">
        <f>D98+E98</f>
        <v>19</v>
      </c>
      <c r="C98" s="110">
        <f>+B98/$B$8*100</f>
        <v>8.4760885082084236E-2</v>
      </c>
      <c r="D98" s="82">
        <v>10</v>
      </c>
      <c r="E98" s="82">
        <f>SUM(F98:L98)</f>
        <v>9</v>
      </c>
      <c r="F98" s="117"/>
      <c r="G98" s="111"/>
      <c r="H98" s="111"/>
      <c r="I98" s="111">
        <v>9</v>
      </c>
      <c r="J98" s="111"/>
      <c r="K98" s="111"/>
      <c r="L98" s="118"/>
    </row>
    <row r="99" spans="1:12" s="21" customFormat="1" ht="20.100000000000001" customHeight="1" x14ac:dyDescent="0.3">
      <c r="A99" s="76" t="s">
        <v>107</v>
      </c>
      <c r="B99" s="80">
        <f t="shared" si="43"/>
        <v>1243</v>
      </c>
      <c r="C99" s="108">
        <f t="shared" ref="C99:C116" si="45">+B99/$B$8*100</f>
        <v>5.5451463240542465</v>
      </c>
      <c r="D99" s="80">
        <f>SUM(D100:D104)</f>
        <v>973</v>
      </c>
      <c r="E99" s="80">
        <f t="shared" si="34"/>
        <v>270</v>
      </c>
      <c r="F99" s="113">
        <f>SUM(F100:F104)</f>
        <v>65</v>
      </c>
      <c r="G99" s="113">
        <f t="shared" ref="G99:H99" si="46">SUM(G100:G104)</f>
        <v>0</v>
      </c>
      <c r="H99" s="113">
        <f t="shared" si="46"/>
        <v>0</v>
      </c>
      <c r="I99" s="113">
        <f>SUM(I100:I104)</f>
        <v>24</v>
      </c>
      <c r="J99" s="113">
        <f>SUM(J102)</f>
        <v>47</v>
      </c>
      <c r="K99" s="113">
        <f>SUM(K100:K104)</f>
        <v>50</v>
      </c>
      <c r="L99" s="126">
        <f>SUM(L100:L104)</f>
        <v>84</v>
      </c>
    </row>
    <row r="100" spans="1:12" s="21" customFormat="1" ht="20.100000000000001" customHeight="1" x14ac:dyDescent="0.3">
      <c r="A100" s="70" t="s">
        <v>76</v>
      </c>
      <c r="B100" s="82">
        <f t="shared" si="43"/>
        <v>286</v>
      </c>
      <c r="C100" s="110">
        <f t="shared" si="45"/>
        <v>1.2758743754461099</v>
      </c>
      <c r="D100" s="82">
        <v>236</v>
      </c>
      <c r="E100" s="82">
        <f t="shared" si="34"/>
        <v>50</v>
      </c>
      <c r="F100" s="111">
        <v>22</v>
      </c>
      <c r="G100" s="111"/>
      <c r="H100" s="111"/>
      <c r="I100" s="111"/>
      <c r="J100" s="111"/>
      <c r="K100" s="111">
        <v>10</v>
      </c>
      <c r="L100" s="118">
        <v>18</v>
      </c>
    </row>
    <row r="101" spans="1:12" s="21" customFormat="1" ht="20.100000000000001" customHeight="1" x14ac:dyDescent="0.3">
      <c r="A101" s="70" t="s">
        <v>77</v>
      </c>
      <c r="B101" s="82">
        <f t="shared" si="43"/>
        <v>170</v>
      </c>
      <c r="C101" s="110">
        <f t="shared" si="45"/>
        <v>0.75838686652391152</v>
      </c>
      <c r="D101" s="82">
        <v>112</v>
      </c>
      <c r="E101" s="82">
        <f t="shared" si="34"/>
        <v>58</v>
      </c>
      <c r="F101" s="111">
        <v>23</v>
      </c>
      <c r="G101" s="111"/>
      <c r="H101" s="111"/>
      <c r="I101" s="111"/>
      <c r="J101" s="111"/>
      <c r="K101" s="111">
        <v>12</v>
      </c>
      <c r="L101" s="118">
        <v>23</v>
      </c>
    </row>
    <row r="102" spans="1:12" s="21" customFormat="1" ht="20.100000000000001" customHeight="1" x14ac:dyDescent="0.3">
      <c r="A102" s="70" t="s">
        <v>78</v>
      </c>
      <c r="B102" s="82">
        <f t="shared" si="43"/>
        <v>467</v>
      </c>
      <c r="C102" s="110">
        <f t="shared" si="45"/>
        <v>2.083333333333333</v>
      </c>
      <c r="D102" s="82">
        <v>382</v>
      </c>
      <c r="E102" s="82">
        <f t="shared" si="34"/>
        <v>85</v>
      </c>
      <c r="F102" s="111">
        <v>8</v>
      </c>
      <c r="G102" s="111"/>
      <c r="H102" s="111"/>
      <c r="I102" s="111"/>
      <c r="J102" s="111">
        <v>47</v>
      </c>
      <c r="K102" s="111">
        <v>18</v>
      </c>
      <c r="L102" s="118">
        <v>12</v>
      </c>
    </row>
    <row r="103" spans="1:12" s="21" customFormat="1" ht="20.100000000000001" customHeight="1" x14ac:dyDescent="0.3">
      <c r="A103" s="70" t="s">
        <v>79</v>
      </c>
      <c r="B103" s="82">
        <f t="shared" ref="B103" si="47">D103+E103</f>
        <v>47</v>
      </c>
      <c r="C103" s="110">
        <f t="shared" ref="C103" si="48">+B103/$B$8*100</f>
        <v>0.20967166309778731</v>
      </c>
      <c r="D103" s="82">
        <v>22</v>
      </c>
      <c r="E103" s="82">
        <f t="shared" si="34"/>
        <v>25</v>
      </c>
      <c r="F103" s="111"/>
      <c r="G103" s="111"/>
      <c r="H103" s="111"/>
      <c r="I103" s="111">
        <v>12</v>
      </c>
      <c r="J103" s="111"/>
      <c r="K103" s="111"/>
      <c r="L103" s="118">
        <v>13</v>
      </c>
    </row>
    <row r="104" spans="1:12" s="21" customFormat="1" ht="20.100000000000001" customHeight="1" x14ac:dyDescent="0.3">
      <c r="A104" s="70" t="s">
        <v>80</v>
      </c>
      <c r="B104" s="82">
        <f t="shared" si="43"/>
        <v>273</v>
      </c>
      <c r="C104" s="110">
        <f t="shared" si="45"/>
        <v>1.2178800856531049</v>
      </c>
      <c r="D104" s="82">
        <v>221</v>
      </c>
      <c r="E104" s="82">
        <f t="shared" si="34"/>
        <v>52</v>
      </c>
      <c r="F104" s="82">
        <v>12</v>
      </c>
      <c r="G104" s="80"/>
      <c r="H104" s="80"/>
      <c r="I104" s="82">
        <v>12</v>
      </c>
      <c r="J104" s="80"/>
      <c r="K104" s="82">
        <v>10</v>
      </c>
      <c r="L104" s="125">
        <v>18</v>
      </c>
    </row>
    <row r="105" spans="1:12" s="21" customFormat="1" ht="20.100000000000001" customHeight="1" x14ac:dyDescent="0.3">
      <c r="A105" s="76" t="s">
        <v>32</v>
      </c>
      <c r="B105" s="80">
        <f t="shared" si="43"/>
        <v>1359</v>
      </c>
      <c r="C105" s="108">
        <f t="shared" si="45"/>
        <v>6.0626338329764451</v>
      </c>
      <c r="D105" s="80">
        <f>SUM(D106:D111)</f>
        <v>880</v>
      </c>
      <c r="E105" s="80">
        <f t="shared" si="34"/>
        <v>479</v>
      </c>
      <c r="F105" s="80">
        <f>SUM(F106:F111)</f>
        <v>23</v>
      </c>
      <c r="G105" s="80"/>
      <c r="H105" s="80">
        <f>SUM(H106:H109)</f>
        <v>71</v>
      </c>
      <c r="I105" s="80">
        <f>SUM(I106:I109)</f>
        <v>103</v>
      </c>
      <c r="J105" s="80">
        <f>SUM(J106:J109)</f>
        <v>144</v>
      </c>
      <c r="K105" s="80">
        <f>SUM(K106:K111)</f>
        <v>35</v>
      </c>
      <c r="L105" s="123">
        <f>SUM(L106:L110)</f>
        <v>103</v>
      </c>
    </row>
    <row r="106" spans="1:12" s="21" customFormat="1" ht="20.100000000000001" customHeight="1" x14ac:dyDescent="0.3">
      <c r="A106" s="70" t="s">
        <v>112</v>
      </c>
      <c r="B106" s="82">
        <f t="shared" si="43"/>
        <v>47</v>
      </c>
      <c r="C106" s="127">
        <f t="shared" si="45"/>
        <v>0.20967166309778731</v>
      </c>
      <c r="D106" s="74">
        <v>47</v>
      </c>
      <c r="E106" s="82">
        <f t="shared" si="34"/>
        <v>0</v>
      </c>
      <c r="F106" s="74"/>
      <c r="G106" s="74"/>
      <c r="H106" s="74"/>
      <c r="I106" s="74"/>
      <c r="J106" s="74"/>
      <c r="K106" s="74"/>
      <c r="L106" s="128"/>
    </row>
    <row r="107" spans="1:12" s="21" customFormat="1" ht="20.100000000000001" customHeight="1" x14ac:dyDescent="0.3">
      <c r="A107" s="70" t="s">
        <v>113</v>
      </c>
      <c r="B107" s="82">
        <f t="shared" si="43"/>
        <v>143</v>
      </c>
      <c r="C107" s="127">
        <f t="shared" si="45"/>
        <v>0.63793718772305497</v>
      </c>
      <c r="D107" s="74">
        <v>143</v>
      </c>
      <c r="E107" s="82">
        <f t="shared" si="34"/>
        <v>0</v>
      </c>
      <c r="F107" s="74"/>
      <c r="G107" s="74"/>
      <c r="H107" s="74"/>
      <c r="I107" s="74"/>
      <c r="J107" s="74"/>
      <c r="K107" s="74"/>
      <c r="L107" s="128"/>
    </row>
    <row r="108" spans="1:12" s="21" customFormat="1" ht="20.100000000000001" customHeight="1" x14ac:dyDescent="0.3">
      <c r="A108" s="70" t="s">
        <v>81</v>
      </c>
      <c r="B108" s="82">
        <f t="shared" si="43"/>
        <v>389</v>
      </c>
      <c r="C108" s="127">
        <f t="shared" si="45"/>
        <v>1.7353675945753033</v>
      </c>
      <c r="D108" s="74">
        <v>315</v>
      </c>
      <c r="E108" s="82">
        <f t="shared" ref="E108:E116" si="49">SUM(F108:L108)</f>
        <v>74</v>
      </c>
      <c r="F108" s="74"/>
      <c r="G108" s="74"/>
      <c r="H108" s="74"/>
      <c r="I108" s="74"/>
      <c r="J108" s="74">
        <v>74</v>
      </c>
      <c r="K108" s="74"/>
      <c r="L108" s="128"/>
    </row>
    <row r="109" spans="1:12" s="21" customFormat="1" ht="20.100000000000001" customHeight="1" x14ac:dyDescent="0.3">
      <c r="A109" s="70" t="s">
        <v>67</v>
      </c>
      <c r="B109" s="82">
        <f t="shared" si="43"/>
        <v>698</v>
      </c>
      <c r="C109" s="110">
        <f t="shared" si="45"/>
        <v>3.1138472519628837</v>
      </c>
      <c r="D109" s="74">
        <v>293</v>
      </c>
      <c r="E109" s="82">
        <f>SUM(F109:L109)</f>
        <v>405</v>
      </c>
      <c r="F109" s="74">
        <v>23</v>
      </c>
      <c r="G109" s="74"/>
      <c r="H109" s="74">
        <v>71</v>
      </c>
      <c r="I109" s="74">
        <v>103</v>
      </c>
      <c r="J109" s="74">
        <v>70</v>
      </c>
      <c r="K109" s="74">
        <v>35</v>
      </c>
      <c r="L109" s="128">
        <v>103</v>
      </c>
    </row>
    <row r="110" spans="1:12" s="21" customFormat="1" ht="20.100000000000001" customHeight="1" x14ac:dyDescent="0.3">
      <c r="A110" s="70" t="s">
        <v>82</v>
      </c>
      <c r="B110" s="82">
        <f t="shared" si="43"/>
        <v>44</v>
      </c>
      <c r="C110" s="110">
        <f t="shared" si="45"/>
        <v>0.19628836545324768</v>
      </c>
      <c r="D110" s="74">
        <v>44</v>
      </c>
      <c r="E110" s="82">
        <f t="shared" si="49"/>
        <v>0</v>
      </c>
      <c r="F110" s="74"/>
      <c r="G110" s="74"/>
      <c r="H110" s="74"/>
      <c r="I110" s="74"/>
      <c r="J110" s="74"/>
      <c r="K110" s="74"/>
      <c r="L110" s="128"/>
    </row>
    <row r="111" spans="1:12" s="21" customFormat="1" ht="20.100000000000001" customHeight="1" x14ac:dyDescent="0.3">
      <c r="A111" s="70" t="s">
        <v>83</v>
      </c>
      <c r="B111" s="82">
        <f t="shared" si="43"/>
        <v>38</v>
      </c>
      <c r="C111" s="110">
        <f t="shared" si="45"/>
        <v>0.16952177016416847</v>
      </c>
      <c r="D111" s="74">
        <v>38</v>
      </c>
      <c r="E111" s="82">
        <f t="shared" si="49"/>
        <v>0</v>
      </c>
      <c r="F111" s="74"/>
      <c r="G111" s="74"/>
      <c r="H111" s="74"/>
      <c r="I111" s="74"/>
      <c r="J111" s="74"/>
      <c r="K111" s="74"/>
      <c r="L111" s="128"/>
    </row>
    <row r="112" spans="1:12" s="21" customFormat="1" ht="20.100000000000001" customHeight="1" x14ac:dyDescent="0.3">
      <c r="A112" s="76" t="s">
        <v>116</v>
      </c>
      <c r="B112" s="80">
        <f t="shared" si="43"/>
        <v>3</v>
      </c>
      <c r="C112" s="108">
        <f t="shared" si="45"/>
        <v>1.3383297644539615E-2</v>
      </c>
      <c r="D112" s="68">
        <f>SUM(D113:D113)</f>
        <v>1</v>
      </c>
      <c r="E112" s="80">
        <f t="shared" si="49"/>
        <v>2</v>
      </c>
      <c r="F112" s="74"/>
      <c r="G112" s="74"/>
      <c r="H112" s="68">
        <f>SUM(H113)</f>
        <v>1</v>
      </c>
      <c r="I112" s="68">
        <f>SUM(I113:I113)</f>
        <v>1</v>
      </c>
      <c r="J112" s="74"/>
      <c r="K112" s="74"/>
      <c r="L112" s="128"/>
    </row>
    <row r="113" spans="1:13" s="21" customFormat="1" ht="20.100000000000001" customHeight="1" x14ac:dyDescent="0.3">
      <c r="A113" s="70" t="s">
        <v>67</v>
      </c>
      <c r="B113" s="82">
        <f t="shared" ref="B113" si="50">D113+E113</f>
        <v>3</v>
      </c>
      <c r="C113" s="110">
        <f t="shared" ref="C113" si="51">+B113/$B$8*100</f>
        <v>1.3383297644539615E-2</v>
      </c>
      <c r="D113" s="82">
        <v>1</v>
      </c>
      <c r="E113" s="82">
        <f t="shared" ref="E113" si="52">SUM(F113:L113)</f>
        <v>2</v>
      </c>
      <c r="F113" s="82"/>
      <c r="G113" s="82"/>
      <c r="H113" s="82">
        <v>1</v>
      </c>
      <c r="I113" s="82">
        <v>1</v>
      </c>
      <c r="J113" s="82"/>
      <c r="K113" s="82"/>
      <c r="L113" s="125"/>
    </row>
    <row r="114" spans="1:13" s="21" customFormat="1" ht="20.100000000000001" customHeight="1" x14ac:dyDescent="0.3">
      <c r="A114" s="76" t="s">
        <v>108</v>
      </c>
      <c r="B114" s="80">
        <f t="shared" si="43"/>
        <v>121</v>
      </c>
      <c r="C114" s="108">
        <f t="shared" si="45"/>
        <v>0.53979300499643112</v>
      </c>
      <c r="D114" s="80">
        <f>SUM(D115:D115)</f>
        <v>121</v>
      </c>
      <c r="E114" s="80">
        <f t="shared" si="49"/>
        <v>0</v>
      </c>
      <c r="F114" s="80">
        <f>SUM(F115:F115)</f>
        <v>0</v>
      </c>
      <c r="G114" s="80">
        <f>SUM(G115:G115)</f>
        <v>0</v>
      </c>
      <c r="H114" s="80">
        <f>SUM(H115:H115)</f>
        <v>0</v>
      </c>
      <c r="I114" s="80">
        <f>SUM(I115:I115)</f>
        <v>0</v>
      </c>
      <c r="J114" s="80">
        <f>SUM(J115:J116)</f>
        <v>0</v>
      </c>
      <c r="K114" s="80"/>
      <c r="L114" s="123"/>
    </row>
    <row r="115" spans="1:13" s="21" customFormat="1" ht="20.100000000000001" customHeight="1" x14ac:dyDescent="0.3">
      <c r="A115" s="70" t="s">
        <v>84</v>
      </c>
      <c r="B115" s="74">
        <f t="shared" si="43"/>
        <v>121</v>
      </c>
      <c r="C115" s="127">
        <f t="shared" ref="C115" si="53">+B115/$B$8*100</f>
        <v>0.53979300499643112</v>
      </c>
      <c r="D115" s="74">
        <v>121</v>
      </c>
      <c r="E115" s="80">
        <f t="shared" si="49"/>
        <v>0</v>
      </c>
      <c r="F115" s="74"/>
      <c r="G115" s="74"/>
      <c r="H115" s="74"/>
      <c r="I115" s="74"/>
      <c r="J115" s="74"/>
      <c r="K115" s="74"/>
      <c r="L115" s="128"/>
    </row>
    <row r="116" spans="1:13" s="22" customFormat="1" ht="20.100000000000001" customHeight="1" x14ac:dyDescent="0.3">
      <c r="A116" s="76" t="s">
        <v>3</v>
      </c>
      <c r="B116" s="68">
        <f>D116+E116</f>
        <v>7</v>
      </c>
      <c r="C116" s="129">
        <f t="shared" si="45"/>
        <v>3.1227694503925769E-2</v>
      </c>
      <c r="D116" s="68">
        <v>7</v>
      </c>
      <c r="E116" s="130">
        <f t="shared" si="49"/>
        <v>0</v>
      </c>
      <c r="F116" s="68"/>
      <c r="G116" s="68"/>
      <c r="H116" s="68"/>
      <c r="I116" s="68"/>
      <c r="J116" s="68"/>
      <c r="K116" s="68"/>
      <c r="L116" s="131"/>
      <c r="M116" s="21"/>
    </row>
    <row r="117" spans="1:13" s="21" customFormat="1" ht="15" customHeight="1" x14ac:dyDescent="0.3">
      <c r="A117" s="132"/>
      <c r="B117" s="133"/>
      <c r="C117" s="133"/>
      <c r="D117" s="133"/>
      <c r="E117" s="133"/>
      <c r="F117" s="133"/>
      <c r="G117" s="133"/>
      <c r="H117" s="133"/>
      <c r="I117" s="133"/>
      <c r="J117" s="133"/>
      <c r="K117" s="133"/>
      <c r="L117" s="134"/>
    </row>
    <row r="118" spans="1:13" s="21" customFormat="1" ht="20.100000000000001" customHeight="1" x14ac:dyDescent="0.3">
      <c r="A118" s="135" t="s">
        <v>30</v>
      </c>
      <c r="B118" s="136">
        <f t="shared" ref="B118:B132" si="54">D118+E118</f>
        <v>3604</v>
      </c>
      <c r="C118" s="137">
        <f>+B118/$B$8*100</f>
        <v>16.077801570306924</v>
      </c>
      <c r="D118" s="136">
        <f>D119+D124+D132+D128</f>
        <v>2405</v>
      </c>
      <c r="E118" s="136">
        <f>SUM(F118:L118)</f>
        <v>1199</v>
      </c>
      <c r="F118" s="136">
        <f t="shared" ref="F118:K118" si="55">F119+F124+F132+F128</f>
        <v>105</v>
      </c>
      <c r="G118" s="136">
        <f t="shared" si="55"/>
        <v>40</v>
      </c>
      <c r="H118" s="136">
        <f t="shared" si="55"/>
        <v>125</v>
      </c>
      <c r="I118" s="136">
        <f t="shared" si="55"/>
        <v>82</v>
      </c>
      <c r="J118" s="136">
        <f t="shared" si="55"/>
        <v>365</v>
      </c>
      <c r="K118" s="136">
        <f t="shared" si="55"/>
        <v>244</v>
      </c>
      <c r="L118" s="138">
        <f>L119+L124+L128+L132</f>
        <v>238</v>
      </c>
    </row>
    <row r="119" spans="1:13" s="21" customFormat="1" ht="20.100000000000001" customHeight="1" x14ac:dyDescent="0.3">
      <c r="A119" s="64" t="s">
        <v>122</v>
      </c>
      <c r="B119" s="80">
        <f t="shared" si="54"/>
        <v>195</v>
      </c>
      <c r="C119" s="108">
        <f t="shared" ref="C119:C126" si="56">+B119/$B$8*100</f>
        <v>0.86991434689507496</v>
      </c>
      <c r="D119" s="80">
        <f>SUM(D120:D123)</f>
        <v>174</v>
      </c>
      <c r="E119" s="80">
        <f>SUM(F119:L119)</f>
        <v>21</v>
      </c>
      <c r="F119" s="113">
        <f t="shared" ref="F119:L119" si="57">SUM(F121:F122)</f>
        <v>0</v>
      </c>
      <c r="G119" s="113">
        <f t="shared" si="57"/>
        <v>0</v>
      </c>
      <c r="H119" s="113">
        <f t="shared" si="57"/>
        <v>0</v>
      </c>
      <c r="I119" s="113">
        <f t="shared" si="57"/>
        <v>0</v>
      </c>
      <c r="J119" s="113">
        <f t="shared" si="57"/>
        <v>21</v>
      </c>
      <c r="K119" s="113">
        <f t="shared" si="57"/>
        <v>0</v>
      </c>
      <c r="L119" s="139">
        <f t="shared" si="57"/>
        <v>0</v>
      </c>
    </row>
    <row r="120" spans="1:13" s="21" customFormat="1" ht="20.100000000000001" customHeight="1" x14ac:dyDescent="0.3">
      <c r="A120" s="124" t="s">
        <v>85</v>
      </c>
      <c r="B120" s="82">
        <f t="shared" ref="B120" si="58">D120+E120</f>
        <v>52</v>
      </c>
      <c r="C120" s="110">
        <f t="shared" ref="C120" si="59">+B120/$B$8*100</f>
        <v>0.23197715917201997</v>
      </c>
      <c r="D120" s="82">
        <v>52</v>
      </c>
      <c r="E120" s="82"/>
      <c r="F120" s="111"/>
      <c r="G120" s="111"/>
      <c r="H120" s="111"/>
      <c r="I120" s="111"/>
      <c r="J120" s="111"/>
      <c r="K120" s="111"/>
      <c r="L120" s="140"/>
    </row>
    <row r="121" spans="1:13" s="21" customFormat="1" ht="20.100000000000001" customHeight="1" x14ac:dyDescent="0.3">
      <c r="A121" s="70" t="s">
        <v>86</v>
      </c>
      <c r="B121" s="82">
        <f t="shared" si="54"/>
        <v>73</v>
      </c>
      <c r="C121" s="110">
        <f t="shared" si="56"/>
        <v>0.32566024268379729</v>
      </c>
      <c r="D121" s="82">
        <v>73</v>
      </c>
      <c r="E121" s="82">
        <f>SUM(F121:L121)</f>
        <v>0</v>
      </c>
      <c r="F121" s="111"/>
      <c r="G121" s="111"/>
      <c r="H121" s="111"/>
      <c r="I121" s="111"/>
      <c r="J121" s="111"/>
      <c r="K121" s="111"/>
      <c r="L121" s="141"/>
    </row>
    <row r="122" spans="1:13" s="21" customFormat="1" ht="20.100000000000001" customHeight="1" x14ac:dyDescent="0.3">
      <c r="A122" s="70" t="s">
        <v>127</v>
      </c>
      <c r="B122" s="82">
        <f t="shared" si="54"/>
        <v>49</v>
      </c>
      <c r="C122" s="110">
        <f t="shared" si="56"/>
        <v>0.21859386152748039</v>
      </c>
      <c r="D122" s="82">
        <v>28</v>
      </c>
      <c r="E122" s="82">
        <f>SUM(F122:L122)</f>
        <v>21</v>
      </c>
      <c r="F122" s="111"/>
      <c r="G122" s="111"/>
      <c r="H122" s="111"/>
      <c r="I122" s="111"/>
      <c r="J122" s="111">
        <v>21</v>
      </c>
      <c r="K122" s="111"/>
      <c r="L122" s="141"/>
    </row>
    <row r="123" spans="1:13" s="21" customFormat="1" ht="20.100000000000001" customHeight="1" x14ac:dyDescent="0.3">
      <c r="A123" s="70" t="s">
        <v>87</v>
      </c>
      <c r="B123" s="82">
        <f t="shared" si="54"/>
        <v>21</v>
      </c>
      <c r="C123" s="110">
        <f t="shared" si="56"/>
        <v>9.3683083511777301E-2</v>
      </c>
      <c r="D123" s="82">
        <v>21</v>
      </c>
      <c r="E123" s="82"/>
      <c r="F123" s="111"/>
      <c r="G123" s="111"/>
      <c r="H123" s="111"/>
      <c r="I123" s="111"/>
      <c r="J123" s="111"/>
      <c r="K123" s="111"/>
      <c r="L123" s="141"/>
    </row>
    <row r="124" spans="1:13" s="21" customFormat="1" ht="20.100000000000001" customHeight="1" x14ac:dyDescent="0.3">
      <c r="A124" s="76" t="s">
        <v>107</v>
      </c>
      <c r="B124" s="80">
        <f t="shared" si="54"/>
        <v>1431</v>
      </c>
      <c r="C124" s="108">
        <f t="shared" si="56"/>
        <v>6.3838329764453956</v>
      </c>
      <c r="D124" s="80">
        <f>SUM(D125:D127)</f>
        <v>1016</v>
      </c>
      <c r="E124" s="80">
        <f>SUM(F124:L124)</f>
        <v>415</v>
      </c>
      <c r="F124" s="80">
        <f t="shared" ref="F124:L124" si="60">SUM(F125:F126)</f>
        <v>41</v>
      </c>
      <c r="G124" s="80">
        <f t="shared" si="60"/>
        <v>0</v>
      </c>
      <c r="H124" s="80">
        <f t="shared" si="60"/>
        <v>0</v>
      </c>
      <c r="I124" s="80">
        <f t="shared" si="60"/>
        <v>0</v>
      </c>
      <c r="J124" s="80">
        <f t="shared" si="60"/>
        <v>177</v>
      </c>
      <c r="K124" s="80">
        <f t="shared" si="60"/>
        <v>87</v>
      </c>
      <c r="L124" s="116">
        <f t="shared" si="60"/>
        <v>110</v>
      </c>
    </row>
    <row r="125" spans="1:13" s="21" customFormat="1" ht="20.100000000000001" customHeight="1" x14ac:dyDescent="0.3">
      <c r="A125" s="70" t="s">
        <v>88</v>
      </c>
      <c r="B125" s="82">
        <f t="shared" si="54"/>
        <v>180</v>
      </c>
      <c r="C125" s="110">
        <f t="shared" si="56"/>
        <v>0.80299785867237683</v>
      </c>
      <c r="D125" s="82">
        <v>123</v>
      </c>
      <c r="E125" s="82">
        <f>SUM(F125:L125)</f>
        <v>57</v>
      </c>
      <c r="F125" s="82"/>
      <c r="G125" s="82"/>
      <c r="H125" s="82"/>
      <c r="I125" s="82"/>
      <c r="J125" s="82">
        <v>57</v>
      </c>
      <c r="K125" s="82"/>
      <c r="L125" s="142"/>
    </row>
    <row r="126" spans="1:13" s="21" customFormat="1" ht="20.100000000000001" customHeight="1" x14ac:dyDescent="0.3">
      <c r="A126" s="70" t="s">
        <v>89</v>
      </c>
      <c r="B126" s="82">
        <f t="shared" si="54"/>
        <v>1015</v>
      </c>
      <c r="C126" s="110">
        <f t="shared" si="56"/>
        <v>4.5280157030692356</v>
      </c>
      <c r="D126" s="82">
        <v>657</v>
      </c>
      <c r="E126" s="82">
        <f>SUM(F126:L126)</f>
        <v>358</v>
      </c>
      <c r="F126" s="82">
        <v>41</v>
      </c>
      <c r="G126" s="82"/>
      <c r="H126" s="82"/>
      <c r="I126" s="82"/>
      <c r="J126" s="82">
        <v>120</v>
      </c>
      <c r="K126" s="82">
        <v>87</v>
      </c>
      <c r="L126" s="142">
        <v>110</v>
      </c>
    </row>
    <row r="127" spans="1:13" s="21" customFormat="1" ht="20.100000000000001" customHeight="1" x14ac:dyDescent="0.3">
      <c r="A127" s="70" t="s">
        <v>90</v>
      </c>
      <c r="B127" s="82">
        <f t="shared" ref="B127" si="61">D127+E127</f>
        <v>236</v>
      </c>
      <c r="C127" s="110">
        <f t="shared" ref="C127" si="62">+B127/$B$8*100</f>
        <v>1.052819414703783</v>
      </c>
      <c r="D127" s="82">
        <v>236</v>
      </c>
      <c r="E127" s="82"/>
      <c r="F127" s="82"/>
      <c r="G127" s="82"/>
      <c r="H127" s="82"/>
      <c r="I127" s="82"/>
      <c r="J127" s="82"/>
      <c r="K127" s="82"/>
      <c r="L127" s="142"/>
    </row>
    <row r="128" spans="1:13" s="21" customFormat="1" ht="20.100000000000001" customHeight="1" x14ac:dyDescent="0.3">
      <c r="A128" s="76" t="s">
        <v>32</v>
      </c>
      <c r="B128" s="80">
        <f t="shared" si="54"/>
        <v>1973</v>
      </c>
      <c r="C128" s="108">
        <f t="shared" ref="C128:C132" si="63">+B128/$B$8*100</f>
        <v>8.8017487508922194</v>
      </c>
      <c r="D128" s="80">
        <f>SUM(D129:D131)</f>
        <v>1214</v>
      </c>
      <c r="E128" s="80">
        <f t="shared" ref="E128:E132" si="64">SUM(F128:L128)</f>
        <v>759</v>
      </c>
      <c r="F128" s="80">
        <f t="shared" ref="F128:K128" si="65">SUM(F130:F131)</f>
        <v>63</v>
      </c>
      <c r="G128" s="80">
        <f>SUM(G129:G131)</f>
        <v>40</v>
      </c>
      <c r="H128" s="80">
        <f t="shared" si="65"/>
        <v>124</v>
      </c>
      <c r="I128" s="80">
        <f t="shared" si="65"/>
        <v>81</v>
      </c>
      <c r="J128" s="80">
        <f t="shared" si="65"/>
        <v>166</v>
      </c>
      <c r="K128" s="80">
        <f t="shared" si="65"/>
        <v>157</v>
      </c>
      <c r="L128" s="116">
        <f>SUM(L129:L131)</f>
        <v>128</v>
      </c>
      <c r="M128" s="22"/>
    </row>
    <row r="129" spans="1:26" s="21" customFormat="1" ht="20.100000000000001" customHeight="1" x14ac:dyDescent="0.3">
      <c r="A129" s="70" t="s">
        <v>91</v>
      </c>
      <c r="B129" s="82">
        <f t="shared" si="54"/>
        <v>66</v>
      </c>
      <c r="C129" s="110">
        <f t="shared" si="63"/>
        <v>0.29443254817987152</v>
      </c>
      <c r="D129" s="82"/>
      <c r="E129" s="82">
        <f t="shared" si="64"/>
        <v>66</v>
      </c>
      <c r="F129" s="82"/>
      <c r="G129" s="82">
        <v>12</v>
      </c>
      <c r="H129" s="82"/>
      <c r="I129" s="82"/>
      <c r="J129" s="82"/>
      <c r="K129" s="82"/>
      <c r="L129" s="142">
        <v>54</v>
      </c>
    </row>
    <row r="130" spans="1:26" s="21" customFormat="1" ht="20.100000000000001" customHeight="1" x14ac:dyDescent="0.3">
      <c r="A130" s="70" t="s">
        <v>92</v>
      </c>
      <c r="B130" s="82">
        <f t="shared" si="54"/>
        <v>1146</v>
      </c>
      <c r="C130" s="110">
        <f t="shared" si="63"/>
        <v>5.1124197002141329</v>
      </c>
      <c r="D130" s="82">
        <v>686</v>
      </c>
      <c r="E130" s="82">
        <f t="shared" si="64"/>
        <v>460</v>
      </c>
      <c r="F130" s="82">
        <v>49</v>
      </c>
      <c r="G130" s="82">
        <v>15</v>
      </c>
      <c r="H130" s="82">
        <v>78</v>
      </c>
      <c r="I130" s="82">
        <v>72</v>
      </c>
      <c r="J130" s="82">
        <v>86</v>
      </c>
      <c r="K130" s="82">
        <v>102</v>
      </c>
      <c r="L130" s="142">
        <v>58</v>
      </c>
      <c r="M130" s="22"/>
    </row>
    <row r="131" spans="1:26" s="21" customFormat="1" ht="20.100000000000001" customHeight="1" x14ac:dyDescent="0.3">
      <c r="A131" s="70" t="s">
        <v>93</v>
      </c>
      <c r="B131" s="82">
        <f t="shared" si="54"/>
        <v>761</v>
      </c>
      <c r="C131" s="110">
        <f t="shared" si="63"/>
        <v>3.3948965024982152</v>
      </c>
      <c r="D131" s="82">
        <v>528</v>
      </c>
      <c r="E131" s="82">
        <f t="shared" si="64"/>
        <v>233</v>
      </c>
      <c r="F131" s="82">
        <v>14</v>
      </c>
      <c r="G131" s="82">
        <v>13</v>
      </c>
      <c r="H131" s="82">
        <v>46</v>
      </c>
      <c r="I131" s="82">
        <v>9</v>
      </c>
      <c r="J131" s="82">
        <v>80</v>
      </c>
      <c r="K131" s="82">
        <v>55</v>
      </c>
      <c r="L131" s="142">
        <v>16</v>
      </c>
    </row>
    <row r="132" spans="1:26" s="21" customFormat="1" ht="20.100000000000001" customHeight="1" x14ac:dyDescent="0.3">
      <c r="A132" s="76" t="s">
        <v>109</v>
      </c>
      <c r="B132" s="80">
        <f t="shared" si="54"/>
        <v>5</v>
      </c>
      <c r="C132" s="108">
        <f t="shared" si="63"/>
        <v>2.230549607423269E-2</v>
      </c>
      <c r="D132" s="80">
        <v>1</v>
      </c>
      <c r="E132" s="80">
        <f t="shared" si="64"/>
        <v>4</v>
      </c>
      <c r="F132" s="80">
        <v>1</v>
      </c>
      <c r="G132" s="80"/>
      <c r="H132" s="80">
        <v>1</v>
      </c>
      <c r="I132" s="80">
        <v>1</v>
      </c>
      <c r="J132" s="80">
        <v>1</v>
      </c>
      <c r="K132" s="80"/>
      <c r="L132" s="116"/>
    </row>
    <row r="133" spans="1:26" s="23" customFormat="1" ht="18.75" customHeight="1" x14ac:dyDescent="0.3">
      <c r="A133" s="181" t="s">
        <v>14</v>
      </c>
      <c r="B133" s="181"/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</row>
    <row r="134" spans="1:26" s="23" customFormat="1" ht="18.75" x14ac:dyDescent="0.3">
      <c r="A134" s="190" t="s">
        <v>133</v>
      </c>
      <c r="B134" s="190"/>
      <c r="C134" s="190"/>
      <c r="D134" s="190"/>
      <c r="E134" s="190"/>
      <c r="F134" s="190"/>
      <c r="G134" s="190"/>
      <c r="H134" s="190"/>
      <c r="I134" s="190"/>
      <c r="J134" s="190"/>
      <c r="K134" s="190"/>
      <c r="L134" s="190"/>
    </row>
    <row r="135" spans="1:26" s="23" customFormat="1" ht="18.75" x14ac:dyDescent="0.3">
      <c r="A135" s="93"/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</row>
    <row r="136" spans="1:26" s="23" customFormat="1" ht="18.75" x14ac:dyDescent="0.2">
      <c r="A136" s="182" t="s">
        <v>25</v>
      </c>
      <c r="B136" s="185" t="s">
        <v>96</v>
      </c>
      <c r="C136" s="186"/>
      <c r="D136" s="186"/>
      <c r="E136" s="186"/>
      <c r="F136" s="186"/>
      <c r="G136" s="186"/>
      <c r="H136" s="186"/>
      <c r="I136" s="186"/>
      <c r="J136" s="186"/>
      <c r="K136" s="186"/>
      <c r="L136" s="187"/>
    </row>
    <row r="137" spans="1:26" ht="21" customHeight="1" x14ac:dyDescent="0.25">
      <c r="A137" s="183"/>
      <c r="B137" s="177" t="s">
        <v>15</v>
      </c>
      <c r="C137" s="177"/>
      <c r="D137" s="178" t="s">
        <v>16</v>
      </c>
      <c r="E137" s="179" t="s">
        <v>97</v>
      </c>
      <c r="F137" s="179"/>
      <c r="G137" s="179"/>
      <c r="H137" s="179"/>
      <c r="I137" s="179"/>
      <c r="J137" s="179"/>
      <c r="K137" s="179"/>
      <c r="L137" s="180"/>
      <c r="M137" s="23"/>
      <c r="N137" s="23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66" customHeight="1" x14ac:dyDescent="0.25">
      <c r="A138" s="184"/>
      <c r="B138" s="94" t="s">
        <v>0</v>
      </c>
      <c r="C138" s="94" t="s">
        <v>1</v>
      </c>
      <c r="D138" s="178"/>
      <c r="E138" s="95" t="s">
        <v>17</v>
      </c>
      <c r="F138" s="94" t="s">
        <v>18</v>
      </c>
      <c r="G138" s="95" t="s">
        <v>19</v>
      </c>
      <c r="H138" s="96" t="s">
        <v>20</v>
      </c>
      <c r="I138" s="94" t="s">
        <v>21</v>
      </c>
      <c r="J138" s="95" t="s">
        <v>22</v>
      </c>
      <c r="K138" s="95" t="s">
        <v>23</v>
      </c>
      <c r="L138" s="97" t="s">
        <v>24</v>
      </c>
      <c r="M138" s="23"/>
      <c r="N138" s="23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s="23" customFormat="1" ht="18.2" customHeight="1" x14ac:dyDescent="0.2">
      <c r="A139" s="143"/>
      <c r="B139" s="144"/>
      <c r="C139" s="145"/>
      <c r="D139" s="144"/>
      <c r="E139" s="144">
        <f t="shared" ref="E139:E147" si="66">SUM(F139:L139)</f>
        <v>0</v>
      </c>
      <c r="F139" s="144"/>
      <c r="G139" s="144"/>
      <c r="H139" s="144"/>
      <c r="I139" s="144"/>
      <c r="J139" s="144"/>
      <c r="K139" s="144"/>
      <c r="L139" s="146"/>
      <c r="M139" s="25"/>
    </row>
    <row r="140" spans="1:26" s="21" customFormat="1" ht="21.75" customHeight="1" x14ac:dyDescent="0.3">
      <c r="A140" s="135" t="s">
        <v>31</v>
      </c>
      <c r="B140" s="136">
        <f>D140+E140</f>
        <v>807</v>
      </c>
      <c r="C140" s="137">
        <f t="shared" ref="C140:C149" si="67">+B140/$B$8*100</f>
        <v>3.6001070663811565</v>
      </c>
      <c r="D140" s="136">
        <f>SUM(D141+D146+D149+D145)</f>
        <v>571</v>
      </c>
      <c r="E140" s="136">
        <f t="shared" si="66"/>
        <v>236</v>
      </c>
      <c r="F140" s="136">
        <f>SUM(F143:F149)</f>
        <v>42</v>
      </c>
      <c r="G140" s="136">
        <f>SUM(G143:G149)</f>
        <v>10</v>
      </c>
      <c r="H140" s="136">
        <f>SUM(H147:H149)</f>
        <v>0</v>
      </c>
      <c r="I140" s="136">
        <f>SUM(I147:I149)</f>
        <v>0</v>
      </c>
      <c r="J140" s="136">
        <f>SUM(J143:J149)</f>
        <v>113</v>
      </c>
      <c r="K140" s="136">
        <f>SUM(K143:K149)</f>
        <v>71</v>
      </c>
      <c r="L140" s="147">
        <f>SUM(L144:L149)</f>
        <v>0</v>
      </c>
    </row>
    <row r="141" spans="1:26" s="22" customFormat="1" ht="21.75" customHeight="1" x14ac:dyDescent="0.3">
      <c r="A141" s="64" t="s">
        <v>122</v>
      </c>
      <c r="B141" s="80">
        <f>D141+E141</f>
        <v>110</v>
      </c>
      <c r="C141" s="108">
        <f t="shared" si="67"/>
        <v>0.4907209136331192</v>
      </c>
      <c r="D141" s="80">
        <f>SUM(D142:D143)</f>
        <v>66</v>
      </c>
      <c r="E141" s="148">
        <f>SUM(F141:L141)</f>
        <v>44</v>
      </c>
      <c r="F141" s="149">
        <f>SUM(F143:F143)</f>
        <v>6</v>
      </c>
      <c r="G141" s="149">
        <f>SUM(G143:G143)</f>
        <v>10</v>
      </c>
      <c r="H141" s="149">
        <f>SUM(H143:H143)</f>
        <v>0</v>
      </c>
      <c r="I141" s="149">
        <f>SUM(I143:I143)</f>
        <v>0</v>
      </c>
      <c r="J141" s="149">
        <f>SUM(J143)</f>
        <v>0</v>
      </c>
      <c r="K141" s="149">
        <f>SUM(K143:K143)</f>
        <v>28</v>
      </c>
      <c r="L141" s="150">
        <f>SUM(L143:L143)</f>
        <v>0</v>
      </c>
      <c r="M141" s="26"/>
      <c r="N141" s="26"/>
      <c r="O141" s="26"/>
      <c r="P141" s="26"/>
      <c r="Q141" s="26"/>
      <c r="R141" s="26" t="s">
        <v>10</v>
      </c>
    </row>
    <row r="142" spans="1:26" s="21" customFormat="1" ht="21.75" customHeight="1" x14ac:dyDescent="0.3">
      <c r="A142" s="124" t="s">
        <v>136</v>
      </c>
      <c r="B142" s="82">
        <f>D142+E142</f>
        <v>7</v>
      </c>
      <c r="C142" s="110">
        <f t="shared" ref="C142" si="68">+B142/$B$8*100</f>
        <v>3.1227694503925769E-2</v>
      </c>
      <c r="D142" s="82">
        <v>7</v>
      </c>
      <c r="E142" s="151"/>
      <c r="F142" s="152"/>
      <c r="G142" s="152"/>
      <c r="H142" s="152"/>
      <c r="I142" s="152"/>
      <c r="J142" s="152"/>
      <c r="K142" s="152"/>
      <c r="L142" s="153"/>
      <c r="M142" s="27"/>
      <c r="N142" s="27"/>
      <c r="O142" s="27"/>
      <c r="P142" s="27"/>
      <c r="Q142" s="27"/>
      <c r="R142" s="27"/>
    </row>
    <row r="143" spans="1:26" s="21" customFormat="1" ht="21.75" customHeight="1" x14ac:dyDescent="0.3">
      <c r="A143" s="124" t="s">
        <v>124</v>
      </c>
      <c r="B143" s="82">
        <f t="shared" ref="B143:B147" si="69">SUM(D143+E143)</f>
        <v>103</v>
      </c>
      <c r="C143" s="110">
        <f t="shared" si="67"/>
        <v>0.45949321912919339</v>
      </c>
      <c r="D143" s="82">
        <v>59</v>
      </c>
      <c r="E143" s="151">
        <f>SUM(F143:L143)</f>
        <v>44</v>
      </c>
      <c r="F143" s="152">
        <v>6</v>
      </c>
      <c r="G143" s="74">
        <v>10</v>
      </c>
      <c r="H143" s="154"/>
      <c r="I143" s="154"/>
      <c r="J143" s="154"/>
      <c r="K143" s="74">
        <v>28</v>
      </c>
      <c r="L143" s="155"/>
      <c r="M143" s="27"/>
      <c r="N143" s="27"/>
      <c r="O143" s="27"/>
      <c r="P143" s="27"/>
      <c r="Q143" s="27"/>
      <c r="R143" s="27"/>
    </row>
    <row r="144" spans="1:26" s="22" customFormat="1" ht="21.75" customHeight="1" x14ac:dyDescent="0.3">
      <c r="A144" s="64" t="s">
        <v>128</v>
      </c>
      <c r="B144" s="80">
        <f t="shared" ref="B144" si="70">SUM(D144+E144)</f>
        <v>6</v>
      </c>
      <c r="C144" s="108">
        <f t="shared" ref="C144" si="71">+B144/$B$8*100</f>
        <v>2.676659528907923E-2</v>
      </c>
      <c r="D144" s="80"/>
      <c r="E144" s="148">
        <f>SUM(F144:L144)</f>
        <v>6</v>
      </c>
      <c r="F144" s="149"/>
      <c r="G144" s="68"/>
      <c r="H144" s="156"/>
      <c r="I144" s="156"/>
      <c r="J144" s="68">
        <v>6</v>
      </c>
      <c r="K144" s="68"/>
      <c r="L144" s="157"/>
      <c r="M144" s="26"/>
      <c r="N144" s="26"/>
      <c r="O144" s="26"/>
      <c r="P144" s="26"/>
      <c r="Q144" s="26"/>
      <c r="R144" s="26"/>
    </row>
    <row r="145" spans="1:26" s="22" customFormat="1" ht="21.75" customHeight="1" x14ac:dyDescent="0.3">
      <c r="A145" s="64" t="s">
        <v>125</v>
      </c>
      <c r="B145" s="80">
        <f t="shared" ref="B145" si="72">SUM(D145+E145)</f>
        <v>9</v>
      </c>
      <c r="C145" s="108">
        <f t="shared" ref="C145" si="73">+B145/$B$8*100</f>
        <v>4.0149892933618841E-2</v>
      </c>
      <c r="D145" s="80">
        <v>9</v>
      </c>
      <c r="E145" s="151">
        <f t="shared" si="66"/>
        <v>0</v>
      </c>
      <c r="F145" s="149"/>
      <c r="G145" s="68"/>
      <c r="H145" s="156"/>
      <c r="I145" s="156"/>
      <c r="J145" s="156"/>
      <c r="K145" s="156"/>
      <c r="L145" s="157"/>
      <c r="M145" s="26"/>
      <c r="N145" s="26"/>
      <c r="O145" s="26"/>
      <c r="P145" s="26"/>
      <c r="Q145" s="26"/>
      <c r="R145" s="26"/>
    </row>
    <row r="146" spans="1:26" s="21" customFormat="1" ht="21.75" customHeight="1" x14ac:dyDescent="0.3">
      <c r="A146" s="76" t="s">
        <v>107</v>
      </c>
      <c r="B146" s="80">
        <f t="shared" ref="B146" si="74">SUM(D146+E146)</f>
        <v>152</v>
      </c>
      <c r="C146" s="108">
        <f t="shared" ref="C146" si="75">+B146/$B$8*100</f>
        <v>0.67808708065667389</v>
      </c>
      <c r="D146" s="80">
        <f>SUM(D147:D148)</f>
        <v>152</v>
      </c>
      <c r="E146" s="151">
        <f t="shared" si="66"/>
        <v>0</v>
      </c>
      <c r="F146" s="149"/>
      <c r="G146" s="68"/>
      <c r="H146" s="156"/>
      <c r="I146" s="156"/>
      <c r="J146" s="156"/>
      <c r="K146" s="156"/>
      <c r="L146" s="157"/>
      <c r="M146" s="27"/>
      <c r="N146" s="27"/>
      <c r="O146" s="27"/>
      <c r="P146" s="27"/>
      <c r="Q146" s="27"/>
      <c r="R146" s="27"/>
    </row>
    <row r="147" spans="1:26" s="21" customFormat="1" ht="21.75" customHeight="1" x14ac:dyDescent="0.3">
      <c r="A147" s="70" t="s">
        <v>94</v>
      </c>
      <c r="B147" s="82">
        <f t="shared" si="69"/>
        <v>121</v>
      </c>
      <c r="C147" s="158">
        <f t="shared" si="67"/>
        <v>0.53979300499643112</v>
      </c>
      <c r="D147" s="73">
        <v>121</v>
      </c>
      <c r="E147" s="151">
        <f t="shared" si="66"/>
        <v>0</v>
      </c>
      <c r="F147" s="74"/>
      <c r="G147" s="74"/>
      <c r="H147" s="74"/>
      <c r="I147" s="74"/>
      <c r="J147" s="74"/>
      <c r="K147" s="74"/>
      <c r="L147" s="75"/>
    </row>
    <row r="148" spans="1:26" s="21" customFormat="1" ht="21.75" customHeight="1" x14ac:dyDescent="0.3">
      <c r="A148" s="70" t="s">
        <v>95</v>
      </c>
      <c r="B148" s="82">
        <f t="shared" ref="B148:B149" si="76">SUM(D148+E148)</f>
        <v>31</v>
      </c>
      <c r="C148" s="158">
        <f t="shared" ref="C148" si="77">+B148/$B$8*100</f>
        <v>0.13829407566024268</v>
      </c>
      <c r="D148" s="73">
        <v>31</v>
      </c>
      <c r="E148" s="151"/>
      <c r="F148" s="74"/>
      <c r="G148" s="74"/>
      <c r="H148" s="74"/>
      <c r="I148" s="74"/>
      <c r="J148" s="74"/>
      <c r="K148" s="74"/>
      <c r="L148" s="75"/>
    </row>
    <row r="149" spans="1:26" s="22" customFormat="1" ht="21.75" customHeight="1" x14ac:dyDescent="0.3">
      <c r="A149" s="76" t="s">
        <v>110</v>
      </c>
      <c r="B149" s="80">
        <f t="shared" si="76"/>
        <v>530</v>
      </c>
      <c r="C149" s="159">
        <f t="shared" si="67"/>
        <v>2.364382583868665</v>
      </c>
      <c r="D149" s="67">
        <v>344</v>
      </c>
      <c r="E149" s="80">
        <f>SUM(F149:L149)</f>
        <v>186</v>
      </c>
      <c r="F149" s="68">
        <v>36</v>
      </c>
      <c r="G149" s="68"/>
      <c r="H149" s="68"/>
      <c r="I149" s="68"/>
      <c r="J149" s="68">
        <v>107</v>
      </c>
      <c r="K149" s="68">
        <v>43</v>
      </c>
      <c r="L149" s="157"/>
    </row>
    <row r="150" spans="1:26" ht="21.75" customHeight="1" x14ac:dyDescent="0.25">
      <c r="A150" s="160"/>
      <c r="B150" s="161"/>
      <c r="C150" s="162"/>
      <c r="D150" s="163"/>
      <c r="E150" s="164">
        <f>SUM(F150:L150)</f>
        <v>0</v>
      </c>
      <c r="F150" s="163"/>
      <c r="G150" s="163"/>
      <c r="H150" s="163"/>
      <c r="I150" s="163"/>
      <c r="J150" s="163"/>
      <c r="K150" s="163"/>
      <c r="L150" s="165"/>
      <c r="M150" s="23"/>
      <c r="N150" s="23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customHeight="1" x14ac:dyDescent="0.4">
      <c r="A151" s="166" t="s">
        <v>4</v>
      </c>
      <c r="B151" s="167"/>
      <c r="C151" s="167"/>
      <c r="D151" s="167"/>
      <c r="E151" s="167"/>
      <c r="F151" s="167"/>
      <c r="G151" s="167"/>
      <c r="H151" s="168"/>
      <c r="I151" s="168"/>
      <c r="J151" s="168"/>
      <c r="K151" s="168"/>
      <c r="L151" s="168"/>
      <c r="M151" s="23"/>
      <c r="N151" s="23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customHeight="1" x14ac:dyDescent="0.4">
      <c r="A152" s="166" t="s">
        <v>13</v>
      </c>
      <c r="B152" s="167"/>
      <c r="C152" s="167"/>
      <c r="D152" s="167"/>
      <c r="E152" s="167"/>
      <c r="F152" s="167"/>
      <c r="G152" s="167"/>
      <c r="H152" s="168"/>
      <c r="I152" s="168"/>
      <c r="J152" s="168"/>
      <c r="K152" s="168"/>
      <c r="L152" s="168"/>
      <c r="M152" s="23"/>
      <c r="N152" s="23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customHeight="1" x14ac:dyDescent="0.4">
      <c r="A153" s="169" t="s">
        <v>12</v>
      </c>
      <c r="B153" s="170"/>
      <c r="C153" s="170"/>
      <c r="D153" s="170"/>
      <c r="E153" s="170"/>
      <c r="F153" s="170"/>
      <c r="G153" s="170"/>
      <c r="H153" s="171"/>
      <c r="I153" s="171"/>
      <c r="J153" s="171"/>
      <c r="K153" s="171"/>
      <c r="L153" s="171"/>
      <c r="X153" s="1"/>
      <c r="Y153" s="1"/>
      <c r="Z153" s="1"/>
    </row>
    <row r="154" spans="1:26" x14ac:dyDescent="0.25">
      <c r="A154" s="28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S154" s="2" t="s">
        <v>5</v>
      </c>
      <c r="T154" s="30">
        <v>28.6</v>
      </c>
    </row>
    <row r="155" spans="1:26" x14ac:dyDescent="0.25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S155" s="2" t="s">
        <v>6</v>
      </c>
      <c r="T155" s="30">
        <v>13.8</v>
      </c>
    </row>
    <row r="156" spans="1:26" x14ac:dyDescent="0.25">
      <c r="A156" s="29" t="s">
        <v>2</v>
      </c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S156" s="2" t="s">
        <v>7</v>
      </c>
      <c r="T156" s="30">
        <v>27.5</v>
      </c>
    </row>
    <row r="157" spans="1:26" x14ac:dyDescent="0.25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S157" s="2" t="s">
        <v>8</v>
      </c>
      <c r="T157" s="30">
        <v>11.7</v>
      </c>
    </row>
    <row r="158" spans="1:26" x14ac:dyDescent="0.25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S158" s="2" t="s">
        <v>9</v>
      </c>
      <c r="T158" s="30">
        <v>15.6</v>
      </c>
    </row>
    <row r="159" spans="1:26" x14ac:dyDescent="0.25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S159" s="2" t="s">
        <v>11</v>
      </c>
      <c r="T159" s="30">
        <v>2.8</v>
      </c>
    </row>
    <row r="160" spans="1:26" x14ac:dyDescent="0.25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T160" s="2">
        <f>SUM(T154:T159)</f>
        <v>100</v>
      </c>
    </row>
    <row r="161" spans="1:16" x14ac:dyDescent="0.25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</row>
    <row r="166" spans="1:16" x14ac:dyDescent="0.25">
      <c r="P166" s="31"/>
    </row>
    <row r="167" spans="1:16" x14ac:dyDescent="0.25">
      <c r="P167" s="31"/>
    </row>
    <row r="168" spans="1:16" x14ac:dyDescent="0.25">
      <c r="P168" s="31"/>
    </row>
    <row r="169" spans="1:16" x14ac:dyDescent="0.25">
      <c r="P169" s="31"/>
    </row>
    <row r="170" spans="1:16" x14ac:dyDescent="0.25">
      <c r="P170" s="31"/>
    </row>
    <row r="171" spans="1:16" x14ac:dyDescent="0.25">
      <c r="P171" s="31"/>
    </row>
  </sheetData>
  <sortState ref="A63:IV67">
    <sortCondition ref="A63"/>
  </sortState>
  <mergeCells count="21">
    <mergeCell ref="B5:C5"/>
    <mergeCell ref="A1:L1"/>
    <mergeCell ref="A134:L134"/>
    <mergeCell ref="A64:L64"/>
    <mergeCell ref="A2:L2"/>
    <mergeCell ref="A65:L65"/>
    <mergeCell ref="E5:L5"/>
    <mergeCell ref="D5:D6"/>
    <mergeCell ref="A4:A6"/>
    <mergeCell ref="A67:A69"/>
    <mergeCell ref="B4:L4"/>
    <mergeCell ref="B67:L67"/>
    <mergeCell ref="B137:C137"/>
    <mergeCell ref="D137:D138"/>
    <mergeCell ref="E137:L137"/>
    <mergeCell ref="B68:C68"/>
    <mergeCell ref="D68:D69"/>
    <mergeCell ref="E68:L68"/>
    <mergeCell ref="A133:L133"/>
    <mergeCell ref="A136:A138"/>
    <mergeCell ref="B136:L136"/>
  </mergeCells>
  <phoneticPr fontId="1" type="noConversion"/>
  <printOptions horizontalCentered="1"/>
  <pageMargins left="0.59055118110236227" right="0.59055118110236227" top="0.78740157480314965" bottom="0.70866141732283472" header="0.31496062992125984" footer="0.51181102362204722"/>
  <pageSetup scale="54" firstPageNumber="0" fitToHeight="0" orientation="portrait" r:id="rId1"/>
  <headerFooter alignWithMargins="0"/>
  <ignoredErrors>
    <ignoredError sqref="E14 E17:E19 E8 E22 E58 E53 E45 E43 E35 E29 E12 J1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MATRITOTAL03</vt:lpstr>
      <vt:lpstr>A_impresión_IM</vt:lpstr>
      <vt:lpstr>MATRITOTAL03!Área_de_impresión</vt:lpstr>
      <vt:lpstr>Excel_BuiltIn_Print_Area_1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YELITZA BATISTA</dc:creator>
  <cp:lastModifiedBy>YELITZA BATISTA</cp:lastModifiedBy>
  <cp:lastPrinted>2019-01-02T16:24:41Z</cp:lastPrinted>
  <dcterms:created xsi:type="dcterms:W3CDTF">2008-08-14T15:19:16Z</dcterms:created>
  <dcterms:modified xsi:type="dcterms:W3CDTF">2019-01-02T16:26:40Z</dcterms:modified>
</cp:coreProperties>
</file>