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aty\Downloads\"/>
    </mc:Choice>
  </mc:AlternateContent>
  <xr:revisionPtr revIDLastSave="0" documentId="8_{033F5B9E-F13A-464A-8E59-205F20A83A20}" xr6:coauthVersionLast="47" xr6:coauthVersionMax="47" xr10:uidLastSave="{00000000-0000-0000-0000-000000000000}"/>
  <bookViews>
    <workbookView xWindow="-120" yWindow="-120" windowWidth="19440" windowHeight="15000" tabRatio="876" xr2:uid="{00000000-000D-0000-FFFF-FFFF00000000}"/>
  </bookViews>
  <sheets>
    <sheet name="Funcionamiento" sheetId="24" r:id="rId1"/>
    <sheet name="Inversiones" sheetId="23" r:id="rId2"/>
  </sheets>
  <externalReferences>
    <externalReference r:id="rId3"/>
  </externalReferences>
  <definedNames>
    <definedName name="a">"$#REF!.$CP$1"</definedName>
    <definedName name="_xlnm.Print_Area" localSheetId="1">Inversiones!$A$1:$N$56</definedName>
    <definedName name="Excel_BuiltIn_Print_Area_12_1">"$#REF!.$A$1:$L$197"</definedName>
    <definedName name="Excel_BuiltIn_Print_Area_12_1_1">"$#REF!.$B$10:$L$205"</definedName>
    <definedName name="Excel_BuiltIn_Print_Area_12_1_1_1">"$#REF!.$B$10:$L$206"</definedName>
    <definedName name="Excel_BuiltIn_Print_Area_7">#REF!</definedName>
    <definedName name="Excel_BuiltIn_Print_Area_7_1">#REF!</definedName>
    <definedName name="Excel_BuiltIn_Print_Area_7_1_1">#REF!</definedName>
    <definedName name="Excel_BuiltIn_Print_Area_8_1">[1]INGRESOS!$A$6:$I$39</definedName>
    <definedName name="Excel_BuiltIn_Print_Area_8_1_1">[1]INGRESOS!$A$6:$I$40</definedName>
    <definedName name="Excel_BuiltIn_Print_Area_9_1">#REF!</definedName>
    <definedName name="Excel_BuiltIn_Print_Titles_11">#REF!</definedName>
    <definedName name="Excel_BuiltIn_Print_Titles_12_1">"$#REF!.$A$1:$B$65535;$#REF!.$A$1:$IV$7"</definedName>
    <definedName name="Excel_BuiltIn_Print_Titles_7">#REF!</definedName>
    <definedName name="Excel_BuiltIn_Print_Titles_7_1">"$cuadro_A_1.$#REF!$#REF!:$#REF!$#REF!"</definedName>
    <definedName name="Excel_BuiltIn_Print_Titles_8_1">[1]INGRESOS!$A$1:$IV$5</definedName>
    <definedName name="_xlnm.Print_Titles" localSheetId="0">Funcionamiento!$4:$11</definedName>
  </definedNames>
  <calcPr calcId="191029"/>
</workbook>
</file>

<file path=xl/calcChain.xml><?xml version="1.0" encoding="utf-8"?>
<calcChain xmlns="http://schemas.openxmlformats.org/spreadsheetml/2006/main">
  <c r="N39" i="23" l="1"/>
  <c r="N38" i="23"/>
  <c r="N36" i="23"/>
  <c r="N35" i="23"/>
  <c r="H40" i="23"/>
  <c r="N40" i="23" s="1"/>
  <c r="H37" i="23"/>
  <c r="N37" i="23" s="1"/>
  <c r="I23" i="23"/>
  <c r="H28" i="23"/>
  <c r="N28" i="23" s="1"/>
  <c r="G15" i="23"/>
  <c r="H15" i="23" s="1"/>
  <c r="D20" i="23"/>
  <c r="H18" i="23"/>
  <c r="F196" i="24" l="1"/>
  <c r="I178" i="24"/>
  <c r="I150" i="24"/>
  <c r="G163" i="24"/>
  <c r="I149" i="24"/>
  <c r="F150" i="24"/>
  <c r="I169" i="24"/>
  <c r="G169" i="24"/>
  <c r="H173" i="24"/>
  <c r="H172" i="24"/>
  <c r="H171" i="24"/>
  <c r="H170" i="24"/>
  <c r="H164" i="24"/>
  <c r="L152" i="24"/>
  <c r="J152" i="24"/>
  <c r="I139" i="24"/>
  <c r="F129" i="24"/>
  <c r="G90" i="24"/>
  <c r="I45" i="24"/>
  <c r="I61" i="24"/>
  <c r="F45" i="24"/>
  <c r="H87" i="24"/>
  <c r="H86" i="24"/>
  <c r="H85" i="24"/>
  <c r="H84" i="24"/>
  <c r="H51" i="24"/>
  <c r="I38" i="24"/>
  <c r="F17" i="24"/>
  <c r="D150" i="24"/>
  <c r="E152" i="24"/>
  <c r="K152" i="24" s="1"/>
  <c r="D73" i="24"/>
  <c r="D69" i="24"/>
  <c r="D61" i="24"/>
  <c r="D45" i="24"/>
  <c r="E52" i="24"/>
  <c r="D49" i="24"/>
  <c r="L84" i="24" l="1"/>
  <c r="L81" i="24"/>
  <c r="L51" i="24"/>
  <c r="I34" i="23" l="1"/>
  <c r="F34" i="23"/>
  <c r="F23" i="23"/>
  <c r="F15" i="23"/>
  <c r="D15" i="23"/>
  <c r="H43" i="23"/>
  <c r="H42" i="23"/>
  <c r="H41" i="23"/>
  <c r="E40" i="23"/>
  <c r="G34" i="23"/>
  <c r="H34" i="23" s="1"/>
  <c r="E38" i="23"/>
  <c r="E35" i="23"/>
  <c r="G23" i="23"/>
  <c r="H23" i="23" s="1"/>
  <c r="H32" i="23"/>
  <c r="E28" i="23"/>
  <c r="J21" i="23"/>
  <c r="N21" i="23"/>
  <c r="E21" i="23"/>
  <c r="M21" i="23" s="1"/>
  <c r="E19" i="23"/>
  <c r="M19" i="23" s="1"/>
  <c r="E18" i="23"/>
  <c r="E13" i="23"/>
  <c r="N23" i="23" l="1"/>
  <c r="L164" i="24"/>
  <c r="D187" i="24"/>
  <c r="E187" i="24" s="1"/>
  <c r="G150" i="24"/>
  <c r="I123" i="24"/>
  <c r="F99" i="24"/>
  <c r="F93" i="24"/>
  <c r="D115" i="24"/>
  <c r="G93" i="24"/>
  <c r="H198" i="24"/>
  <c r="D185" i="24"/>
  <c r="I176" i="24"/>
  <c r="D177" i="24"/>
  <c r="F169" i="24"/>
  <c r="D169" i="24"/>
  <c r="J173" i="24"/>
  <c r="J172" i="24"/>
  <c r="J171" i="24"/>
  <c r="J170" i="24"/>
  <c r="H174" i="24"/>
  <c r="E170" i="24"/>
  <c r="K170" i="24" s="1"/>
  <c r="E173" i="24"/>
  <c r="K173" i="24" s="1"/>
  <c r="E172" i="24"/>
  <c r="K172" i="24" s="1"/>
  <c r="E171" i="24"/>
  <c r="K171" i="24" s="1"/>
  <c r="J164" i="24"/>
  <c r="F163" i="24"/>
  <c r="D163" i="24"/>
  <c r="E164" i="24"/>
  <c r="K164" i="24" s="1"/>
  <c r="D139" i="24"/>
  <c r="E143" i="24"/>
  <c r="H143" i="24"/>
  <c r="J143" i="24" s="1"/>
  <c r="E107" i="24"/>
  <c r="H106" i="24"/>
  <c r="E94" i="24"/>
  <c r="F90" i="24"/>
  <c r="I80" i="24"/>
  <c r="H83" i="24"/>
  <c r="L83" i="24" s="1"/>
  <c r="F54" i="24"/>
  <c r="G54" i="24"/>
  <c r="G45" i="24"/>
  <c r="E51" i="24"/>
  <c r="I30" i="24"/>
  <c r="J174" i="24" l="1"/>
  <c r="H169" i="24"/>
  <c r="F149" i="24"/>
  <c r="D183" i="24"/>
  <c r="L174" i="24"/>
  <c r="L143" i="24"/>
  <c r="G149" i="24"/>
  <c r="J83" i="24"/>
  <c r="E163" i="24"/>
  <c r="K143" i="24"/>
  <c r="L53" i="23" l="1"/>
  <c r="K53" i="23"/>
  <c r="K51" i="23" s="1"/>
  <c r="K50" i="23" s="1"/>
  <c r="K49" i="23" s="1"/>
  <c r="K48" i="23" s="1"/>
  <c r="K46" i="23" s="1"/>
  <c r="K45" i="23" s="1"/>
  <c r="K43" i="23" s="1"/>
  <c r="K42" i="23" s="1"/>
  <c r="K41" i="23" s="1"/>
  <c r="K40" i="23" s="1"/>
  <c r="K39" i="23" s="1"/>
  <c r="K38" i="23" s="1"/>
  <c r="K37" i="23" s="1"/>
  <c r="K36" i="23" s="1"/>
  <c r="K35" i="23" s="1"/>
  <c r="K34" i="23" s="1"/>
  <c r="K32" i="23" s="1"/>
  <c r="K31" i="23" s="1"/>
  <c r="K30" i="23" s="1"/>
  <c r="K29" i="23" s="1"/>
  <c r="K28" i="23" s="1"/>
  <c r="K27" i="23" s="1"/>
  <c r="K26" i="23" s="1"/>
  <c r="K25" i="23" s="1"/>
  <c r="K24" i="23" s="1"/>
  <c r="K23" i="23" s="1"/>
  <c r="K20" i="23" s="1"/>
  <c r="K18" i="23" s="1"/>
  <c r="K17" i="23" s="1"/>
  <c r="K16" i="23" s="1"/>
  <c r="K15" i="23" s="1"/>
  <c r="K13" i="23" s="1"/>
  <c r="K12" i="23" s="1"/>
  <c r="K11" i="23" s="1"/>
  <c r="K10" i="23" s="1"/>
  <c r="L51" i="23"/>
  <c r="J51" i="23"/>
  <c r="L50" i="23"/>
  <c r="J50" i="23"/>
  <c r="L49" i="23"/>
  <c r="L48" i="23"/>
  <c r="L46" i="23"/>
  <c r="J46" i="23"/>
  <c r="L45" i="23"/>
  <c r="L43" i="23"/>
  <c r="J43" i="23"/>
  <c r="L42" i="23"/>
  <c r="J42" i="23"/>
  <c r="L41" i="23"/>
  <c r="J41" i="23"/>
  <c r="M40" i="23"/>
  <c r="L40" i="23"/>
  <c r="J40" i="23"/>
  <c r="M39" i="23"/>
  <c r="L39" i="23"/>
  <c r="J39" i="23"/>
  <c r="M38" i="23"/>
  <c r="L38" i="23"/>
  <c r="J38" i="23"/>
  <c r="L37" i="23"/>
  <c r="J37" i="23"/>
  <c r="L36" i="23"/>
  <c r="J36" i="23"/>
  <c r="M35" i="23"/>
  <c r="L35" i="23"/>
  <c r="J35" i="23"/>
  <c r="L34" i="23"/>
  <c r="L32" i="23"/>
  <c r="M31" i="23"/>
  <c r="L31" i="23"/>
  <c r="J31" i="23"/>
  <c r="M30" i="23"/>
  <c r="L30" i="23"/>
  <c r="J30" i="23"/>
  <c r="M29" i="23"/>
  <c r="L29" i="23"/>
  <c r="J29" i="23"/>
  <c r="M28" i="23"/>
  <c r="L28" i="23"/>
  <c r="J28" i="23"/>
  <c r="M27" i="23"/>
  <c r="L27" i="23"/>
  <c r="J27" i="23"/>
  <c r="L26" i="23"/>
  <c r="J26" i="23"/>
  <c r="M25" i="23"/>
  <c r="L25" i="23"/>
  <c r="J25" i="23"/>
  <c r="M24" i="23"/>
  <c r="L24" i="23"/>
  <c r="J24" i="23"/>
  <c r="L23" i="23"/>
  <c r="L20" i="23"/>
  <c r="J20" i="23"/>
  <c r="L18" i="23"/>
  <c r="J18" i="23"/>
  <c r="L17" i="23"/>
  <c r="J17" i="23"/>
  <c r="L16" i="23"/>
  <c r="J16" i="23"/>
  <c r="L15" i="23"/>
  <c r="L13" i="23"/>
  <c r="J13" i="23"/>
  <c r="L12" i="23"/>
  <c r="J12" i="23"/>
  <c r="L11" i="23"/>
  <c r="J11" i="23"/>
  <c r="L10" i="23"/>
  <c r="N43" i="23"/>
  <c r="N42" i="23"/>
  <c r="N41" i="23"/>
  <c r="N51" i="23"/>
  <c r="N50" i="23"/>
  <c r="N20" i="23"/>
  <c r="N18" i="23"/>
  <c r="N16" i="23"/>
  <c r="N13" i="23"/>
  <c r="N12" i="23"/>
  <c r="N11" i="23"/>
  <c r="F48" i="23"/>
  <c r="N48" i="23" s="1"/>
  <c r="D48" i="23"/>
  <c r="F45" i="23"/>
  <c r="J45" i="23" s="1"/>
  <c r="C34" i="23"/>
  <c r="I9" i="23"/>
  <c r="G9" i="23"/>
  <c r="E51" i="23"/>
  <c r="M51" i="23" s="1"/>
  <c r="E50" i="23"/>
  <c r="M50" i="23" s="1"/>
  <c r="E49" i="23"/>
  <c r="M49" i="23" s="1"/>
  <c r="E46" i="23"/>
  <c r="E45" i="23" s="1"/>
  <c r="M45" i="23" s="1"/>
  <c r="D34" i="23"/>
  <c r="E43" i="23"/>
  <c r="M43" i="23" s="1"/>
  <c r="E42" i="23"/>
  <c r="M42" i="23" s="1"/>
  <c r="E41" i="23"/>
  <c r="M41" i="23" s="1"/>
  <c r="E37" i="23"/>
  <c r="M37" i="23" s="1"/>
  <c r="E36" i="23"/>
  <c r="M36" i="23" s="1"/>
  <c r="J23" i="23"/>
  <c r="D23" i="23"/>
  <c r="E32" i="23"/>
  <c r="E26" i="23"/>
  <c r="M26" i="23" s="1"/>
  <c r="N15" i="23"/>
  <c r="C15" i="23"/>
  <c r="E20" i="23"/>
  <c r="M20" i="23" s="1"/>
  <c r="M18" i="23"/>
  <c r="E17" i="23"/>
  <c r="M17" i="23" s="1"/>
  <c r="E16" i="23"/>
  <c r="M16" i="23" s="1"/>
  <c r="M13" i="23"/>
  <c r="E12" i="23"/>
  <c r="M12" i="23" s="1"/>
  <c r="F10" i="23"/>
  <c r="F9" i="23" s="1"/>
  <c r="E11" i="23"/>
  <c r="E10" i="23" s="1"/>
  <c r="G53" i="23" l="1"/>
  <c r="J34" i="23"/>
  <c r="N34" i="23"/>
  <c r="E34" i="23"/>
  <c r="M34" i="23" s="1"/>
  <c r="E15" i="23"/>
  <c r="M15" i="23" s="1"/>
  <c r="I53" i="23"/>
  <c r="J15" i="23"/>
  <c r="J48" i="23"/>
  <c r="F53" i="23"/>
  <c r="M11" i="23"/>
  <c r="M46" i="23"/>
  <c r="D53" i="23"/>
  <c r="N45" i="23"/>
  <c r="E48" i="23"/>
  <c r="M48" i="23" s="1"/>
  <c r="E15" i="24" l="1"/>
  <c r="E174" i="24"/>
  <c r="K174" i="24" s="1"/>
  <c r="H112" i="24"/>
  <c r="F80" i="24"/>
  <c r="G80" i="24"/>
  <c r="H80" i="24" s="1"/>
  <c r="D71" i="24"/>
  <c r="G66" i="24"/>
  <c r="E81" i="24"/>
  <c r="D80" i="24"/>
  <c r="E87" i="24"/>
  <c r="E86" i="24"/>
  <c r="E84" i="24"/>
  <c r="E83" i="24"/>
  <c r="K83" i="24" s="1"/>
  <c r="L80" i="24" l="1"/>
  <c r="J198" i="24" l="1"/>
  <c r="D66" i="24"/>
  <c r="E194" i="24"/>
  <c r="E85" i="24"/>
  <c r="E82" i="24"/>
  <c r="H82" i="24"/>
  <c r="L82" i="24" s="1"/>
  <c r="C80" i="24"/>
  <c r="H195" i="24"/>
  <c r="H194" i="24"/>
  <c r="H193" i="24"/>
  <c r="H191" i="24"/>
  <c r="H190" i="24"/>
  <c r="H188" i="24"/>
  <c r="L188" i="24" s="1"/>
  <c r="H187" i="24"/>
  <c r="L187" i="24" s="1"/>
  <c r="H186" i="24"/>
  <c r="L186" i="24" s="1"/>
  <c r="H184" i="24"/>
  <c r="L184" i="24" s="1"/>
  <c r="H182" i="24"/>
  <c r="H177" i="24"/>
  <c r="H138" i="24"/>
  <c r="H137" i="24"/>
  <c r="H136" i="24"/>
  <c r="L136" i="24" s="1"/>
  <c r="H135" i="24"/>
  <c r="H134" i="24"/>
  <c r="H133" i="24"/>
  <c r="H132" i="24"/>
  <c r="H131" i="24"/>
  <c r="H130" i="24"/>
  <c r="H128" i="24"/>
  <c r="H127" i="24"/>
  <c r="H126" i="24"/>
  <c r="H125" i="24"/>
  <c r="H124" i="24"/>
  <c r="H122" i="24"/>
  <c r="H121" i="24"/>
  <c r="H120" i="24"/>
  <c r="H119" i="24"/>
  <c r="H118" i="24"/>
  <c r="H117" i="24"/>
  <c r="H116" i="24"/>
  <c r="H114" i="24"/>
  <c r="H113" i="24"/>
  <c r="H111" i="24"/>
  <c r="H110" i="24"/>
  <c r="H108" i="24"/>
  <c r="H107" i="24"/>
  <c r="H104" i="24"/>
  <c r="H103" i="24"/>
  <c r="H102" i="24"/>
  <c r="H101" i="24"/>
  <c r="H100" i="24"/>
  <c r="H98" i="24"/>
  <c r="H97" i="24"/>
  <c r="H96" i="24"/>
  <c r="H95" i="24"/>
  <c r="H94" i="24"/>
  <c r="H92" i="24"/>
  <c r="H91" i="24"/>
  <c r="H79" i="24"/>
  <c r="L79" i="24" s="1"/>
  <c r="H78" i="24"/>
  <c r="L78" i="24" s="1"/>
  <c r="H77" i="24"/>
  <c r="L77" i="24" s="1"/>
  <c r="H76" i="24"/>
  <c r="L76" i="24" s="1"/>
  <c r="H75" i="24"/>
  <c r="L75" i="24" s="1"/>
  <c r="H74" i="24"/>
  <c r="L74" i="24" s="1"/>
  <c r="H72" i="24"/>
  <c r="L72" i="24" s="1"/>
  <c r="H70" i="24"/>
  <c r="L70" i="24" s="1"/>
  <c r="H69" i="24"/>
  <c r="L69" i="24" s="1"/>
  <c r="H68" i="24"/>
  <c r="L68" i="24" s="1"/>
  <c r="H67" i="24"/>
  <c r="L67" i="24" s="1"/>
  <c r="H65" i="24"/>
  <c r="L65" i="24" s="1"/>
  <c r="H64" i="24"/>
  <c r="L64" i="24" s="1"/>
  <c r="H63" i="24"/>
  <c r="L63" i="24" s="1"/>
  <c r="H62" i="24"/>
  <c r="L62" i="24" s="1"/>
  <c r="H60" i="24"/>
  <c r="L60" i="24" s="1"/>
  <c r="H59" i="24"/>
  <c r="L59" i="24" s="1"/>
  <c r="H58" i="24"/>
  <c r="L58" i="24" s="1"/>
  <c r="H56" i="24"/>
  <c r="L56" i="24" s="1"/>
  <c r="H55" i="24"/>
  <c r="L55" i="24" s="1"/>
  <c r="H53" i="24"/>
  <c r="L53" i="24" s="1"/>
  <c r="H50" i="24"/>
  <c r="L50" i="24" s="1"/>
  <c r="H49" i="24"/>
  <c r="L49" i="24" s="1"/>
  <c r="H48" i="24"/>
  <c r="L48" i="24" s="1"/>
  <c r="H47" i="24"/>
  <c r="L47" i="24" s="1"/>
  <c r="H46" i="24"/>
  <c r="L46" i="24" s="1"/>
  <c r="H44" i="24"/>
  <c r="L44" i="24" s="1"/>
  <c r="H43" i="24"/>
  <c r="L43" i="24" s="1"/>
  <c r="H42" i="24"/>
  <c r="L42" i="24" s="1"/>
  <c r="H41" i="24"/>
  <c r="L41" i="24" s="1"/>
  <c r="H40" i="24"/>
  <c r="L40" i="24" s="1"/>
  <c r="H39" i="24"/>
  <c r="L39" i="24" s="1"/>
  <c r="L85" i="24" l="1"/>
  <c r="E80" i="24"/>
  <c r="J82" i="24"/>
  <c r="K85" i="24"/>
  <c r="K82" i="24"/>
  <c r="J85" i="24"/>
  <c r="J80" i="24" l="1"/>
  <c r="K80" i="24"/>
  <c r="C66" i="24" l="1"/>
  <c r="F66" i="24"/>
  <c r="F71" i="24"/>
  <c r="C71" i="24"/>
  <c r="C57" i="24" l="1"/>
  <c r="D13" i="24"/>
  <c r="D17" i="24"/>
  <c r="D23" i="24"/>
  <c r="D28" i="24"/>
  <c r="D30" i="24"/>
  <c r="D38" i="24"/>
  <c r="D54" i="24"/>
  <c r="D57" i="24"/>
  <c r="D90" i="24"/>
  <c r="D93" i="24"/>
  <c r="D99" i="24"/>
  <c r="D105" i="24"/>
  <c r="D109" i="24"/>
  <c r="D123" i="24"/>
  <c r="D129" i="24"/>
  <c r="D176" i="24"/>
  <c r="D178" i="24"/>
  <c r="D181" i="24"/>
  <c r="D189" i="24"/>
  <c r="D192" i="24"/>
  <c r="D196" i="24"/>
  <c r="E14" i="24"/>
  <c r="E16" i="24"/>
  <c r="E18" i="24"/>
  <c r="E19" i="24"/>
  <c r="E20" i="24"/>
  <c r="E21" i="24"/>
  <c r="E22" i="24"/>
  <c r="E24" i="24"/>
  <c r="E25" i="24"/>
  <c r="E26" i="24"/>
  <c r="E27" i="24"/>
  <c r="E29" i="24"/>
  <c r="E31" i="24"/>
  <c r="E32" i="24"/>
  <c r="E33" i="24"/>
  <c r="E34" i="24"/>
  <c r="E35" i="24"/>
  <c r="E39" i="24"/>
  <c r="E40" i="24"/>
  <c r="E41" i="24"/>
  <c r="E42" i="24"/>
  <c r="E43" i="24"/>
  <c r="E44" i="24"/>
  <c r="E46" i="24"/>
  <c r="E47" i="24"/>
  <c r="E48" i="24"/>
  <c r="E49" i="24"/>
  <c r="E50" i="24"/>
  <c r="E53" i="24"/>
  <c r="E55" i="24"/>
  <c r="E56" i="24"/>
  <c r="E58" i="24"/>
  <c r="E59" i="24"/>
  <c r="E60" i="24"/>
  <c r="E62" i="24"/>
  <c r="E63" i="24"/>
  <c r="E64" i="24"/>
  <c r="E65" i="24"/>
  <c r="E67" i="24"/>
  <c r="E68" i="24"/>
  <c r="E69" i="24"/>
  <c r="E70" i="24"/>
  <c r="E72" i="24"/>
  <c r="E74" i="24"/>
  <c r="E75" i="24"/>
  <c r="E76" i="24"/>
  <c r="E77" i="24"/>
  <c r="E78" i="24"/>
  <c r="E79" i="24"/>
  <c r="E91" i="24"/>
  <c r="E92" i="24"/>
  <c r="E95" i="24"/>
  <c r="E96" i="24"/>
  <c r="E97" i="24"/>
  <c r="E98" i="24"/>
  <c r="E100" i="24"/>
  <c r="E101" i="24"/>
  <c r="E102" i="24"/>
  <c r="E103" i="24"/>
  <c r="E104" i="24"/>
  <c r="D89" i="24" l="1"/>
  <c r="D180" i="24"/>
  <c r="D37" i="24"/>
  <c r="E66" i="24"/>
  <c r="D12" i="24"/>
  <c r="D175" i="24"/>
  <c r="E28" i="24"/>
  <c r="E13" i="24"/>
  <c r="H10" i="23" l="1"/>
  <c r="H9" i="23" l="1"/>
  <c r="N10" i="23"/>
  <c r="M10" i="23"/>
  <c r="J10" i="23"/>
  <c r="H53" i="23" l="1"/>
  <c r="N9" i="23"/>
  <c r="J9" i="23"/>
  <c r="H150" i="24"/>
  <c r="H151" i="24"/>
  <c r="L151" i="24" s="1"/>
  <c r="H153" i="24"/>
  <c r="L153" i="24" s="1"/>
  <c r="H154" i="24"/>
  <c r="L154" i="24" s="1"/>
  <c r="H155" i="24"/>
  <c r="L155" i="24" s="1"/>
  <c r="H156" i="24"/>
  <c r="L156" i="24" s="1"/>
  <c r="H157" i="24"/>
  <c r="L157" i="24" s="1"/>
  <c r="H158" i="24"/>
  <c r="H159" i="24"/>
  <c r="L159" i="24" s="1"/>
  <c r="H160" i="24"/>
  <c r="L160" i="24" s="1"/>
  <c r="H161" i="24"/>
  <c r="L161" i="24" s="1"/>
  <c r="H162" i="24"/>
  <c r="H163" i="24"/>
  <c r="H165" i="24"/>
  <c r="H166" i="24"/>
  <c r="H167" i="24"/>
  <c r="H168" i="24"/>
  <c r="L168" i="24" l="1"/>
  <c r="L163" i="24"/>
  <c r="L150" i="24"/>
  <c r="L167" i="24"/>
  <c r="N53" i="23"/>
  <c r="J53" i="23"/>
  <c r="H35" i="24"/>
  <c r="L35" i="24" s="1"/>
  <c r="H34" i="24"/>
  <c r="L34" i="24" s="1"/>
  <c r="H33" i="24"/>
  <c r="L33" i="24" s="1"/>
  <c r="H32" i="24"/>
  <c r="L32" i="24" s="1"/>
  <c r="H31" i="24"/>
  <c r="L31" i="24" s="1"/>
  <c r="H29" i="24"/>
  <c r="L29" i="24" s="1"/>
  <c r="K29" i="24" l="1"/>
  <c r="E167" i="24"/>
  <c r="E188" i="24" l="1"/>
  <c r="H90" i="24" l="1"/>
  <c r="J177" i="24" l="1"/>
  <c r="J134" i="24"/>
  <c r="J132" i="24"/>
  <c r="J128" i="24"/>
  <c r="J127" i="24"/>
  <c r="J122" i="24"/>
  <c r="J120" i="24"/>
  <c r="J119" i="24"/>
  <c r="J118" i="24"/>
  <c r="J117" i="24"/>
  <c r="J42" i="24"/>
  <c r="J29" i="24"/>
  <c r="J168" i="24" l="1"/>
  <c r="J167" i="24"/>
  <c r="J166" i="24"/>
  <c r="J165" i="24"/>
  <c r="J163" i="24"/>
  <c r="J162" i="24"/>
  <c r="J108" i="24"/>
  <c r="J107" i="24"/>
  <c r="J106" i="24"/>
  <c r="J104" i="24"/>
  <c r="J103" i="24"/>
  <c r="J102" i="24"/>
  <c r="J101" i="24"/>
  <c r="J100" i="24"/>
  <c r="J98" i="24"/>
  <c r="J97" i="24"/>
  <c r="J96" i="24"/>
  <c r="J95" i="24"/>
  <c r="J94" i="24"/>
  <c r="J92" i="24"/>
  <c r="F115" i="24"/>
  <c r="J169" i="24" l="1"/>
  <c r="J91" i="24"/>
  <c r="G115" i="24" l="1"/>
  <c r="J130" i="24"/>
  <c r="J70" i="24"/>
  <c r="J62" i="24"/>
  <c r="J44" i="24"/>
  <c r="J43" i="24"/>
  <c r="J39" i="24"/>
  <c r="J33" i="24"/>
  <c r="H22" i="24"/>
  <c r="H21" i="24"/>
  <c r="K21" i="24" s="1"/>
  <c r="H18" i="24"/>
  <c r="J18" i="24" s="1"/>
  <c r="H16" i="24"/>
  <c r="H197" i="24"/>
  <c r="J197" i="24" s="1"/>
  <c r="J195" i="24"/>
  <c r="J194" i="24"/>
  <c r="J193" i="24"/>
  <c r="J188" i="24"/>
  <c r="J187" i="24"/>
  <c r="J186" i="24"/>
  <c r="J185" i="24"/>
  <c r="J184" i="24"/>
  <c r="H179" i="24"/>
  <c r="L179" i="24" s="1"/>
  <c r="J161" i="24"/>
  <c r="J160" i="24"/>
  <c r="J159" i="24"/>
  <c r="J158" i="24"/>
  <c r="J157" i="24"/>
  <c r="J156" i="24"/>
  <c r="J155" i="24"/>
  <c r="J154" i="24"/>
  <c r="J153" i="24"/>
  <c r="J151" i="24"/>
  <c r="H148" i="24"/>
  <c r="H147" i="24"/>
  <c r="H146" i="24"/>
  <c r="H145" i="24"/>
  <c r="H144" i="24"/>
  <c r="H142" i="24"/>
  <c r="H141" i="24"/>
  <c r="H140" i="24"/>
  <c r="J140" i="24" s="1"/>
  <c r="J138" i="24"/>
  <c r="J137" i="24"/>
  <c r="J136" i="24"/>
  <c r="J135" i="24"/>
  <c r="J133" i="24"/>
  <c r="J131" i="24"/>
  <c r="J126" i="24"/>
  <c r="J125" i="24"/>
  <c r="J124" i="24"/>
  <c r="J121" i="24"/>
  <c r="J116" i="24"/>
  <c r="J114" i="24"/>
  <c r="J113" i="24"/>
  <c r="J112" i="24"/>
  <c r="J111" i="24"/>
  <c r="J110" i="24"/>
  <c r="J79" i="24"/>
  <c r="J78" i="24"/>
  <c r="J77" i="24"/>
  <c r="J76" i="24"/>
  <c r="J75" i="24"/>
  <c r="J74" i="24"/>
  <c r="J72" i="24"/>
  <c r="J69" i="24"/>
  <c r="J68" i="24"/>
  <c r="J67" i="24"/>
  <c r="J65" i="24"/>
  <c r="J64" i="24"/>
  <c r="J63" i="24"/>
  <c r="J60" i="24"/>
  <c r="J59" i="24"/>
  <c r="J58" i="24"/>
  <c r="J56" i="24"/>
  <c r="J55" i="24"/>
  <c r="J53" i="24"/>
  <c r="J50" i="24"/>
  <c r="J49" i="24"/>
  <c r="J48" i="24"/>
  <c r="J47" i="24"/>
  <c r="J46" i="24"/>
  <c r="J40" i="24"/>
  <c r="J35" i="24"/>
  <c r="J34" i="24"/>
  <c r="J32" i="24"/>
  <c r="J31" i="24"/>
  <c r="H27" i="24"/>
  <c r="J27" i="24" s="1"/>
  <c r="H26" i="24"/>
  <c r="J26" i="24" s="1"/>
  <c r="H25" i="24"/>
  <c r="J25" i="24" s="1"/>
  <c r="H24" i="24"/>
  <c r="J24" i="24" s="1"/>
  <c r="H19" i="24"/>
  <c r="J19" i="24" s="1"/>
  <c r="H15" i="24"/>
  <c r="H14" i="24"/>
  <c r="L22" i="24" l="1"/>
  <c r="J141" i="24"/>
  <c r="L141" i="24"/>
  <c r="J146" i="24"/>
  <c r="L146" i="24"/>
  <c r="J142" i="24"/>
  <c r="L142" i="24"/>
  <c r="J147" i="24"/>
  <c r="L147" i="24"/>
  <c r="J144" i="24"/>
  <c r="L144" i="24"/>
  <c r="J148" i="24"/>
  <c r="L148" i="24"/>
  <c r="J145" i="24"/>
  <c r="L145" i="24"/>
  <c r="H115" i="24"/>
  <c r="J15" i="24"/>
  <c r="J21" i="24"/>
  <c r="J14" i="24"/>
  <c r="J16" i="24"/>
  <c r="J150" i="24"/>
  <c r="H149" i="24"/>
  <c r="J190" i="24"/>
  <c r="H178" i="24"/>
  <c r="J179" i="24"/>
  <c r="J191" i="24"/>
  <c r="H181" i="24"/>
  <c r="J182" i="24"/>
  <c r="J22" i="24"/>
  <c r="H20" i="24"/>
  <c r="H17" i="24" s="1"/>
  <c r="J41" i="24"/>
  <c r="H23" i="24"/>
  <c r="H13" i="24"/>
  <c r="J115" i="24" l="1"/>
  <c r="J20" i="24"/>
  <c r="J90" i="24" l="1"/>
  <c r="E161" i="24" l="1"/>
  <c r="H66" i="24" l="1"/>
  <c r="L66" i="24" s="1"/>
  <c r="K161" i="24"/>
  <c r="F61" i="24" l="1"/>
  <c r="G57" i="24"/>
  <c r="I71" i="24"/>
  <c r="H57" i="24" l="1"/>
  <c r="G61" i="24" l="1"/>
  <c r="F192" i="24"/>
  <c r="H61" i="24" l="1"/>
  <c r="L61" i="24" s="1"/>
  <c r="K65" i="24"/>
  <c r="J61" i="24" l="1"/>
  <c r="F183" i="24"/>
  <c r="C183" i="24"/>
  <c r="F178" i="24"/>
  <c r="L178" i="24" s="1"/>
  <c r="F139" i="24"/>
  <c r="J178" i="24" l="1"/>
  <c r="F38" i="24"/>
  <c r="K28" i="24" l="1"/>
  <c r="G28" i="24"/>
  <c r="F28" i="24"/>
  <c r="C28" i="24"/>
  <c r="H28" i="24" l="1"/>
  <c r="L28" i="24" l="1"/>
  <c r="J28" i="24"/>
  <c r="F181" i="24"/>
  <c r="F189" i="24"/>
  <c r="F176" i="24"/>
  <c r="J149" i="24"/>
  <c r="F109" i="24"/>
  <c r="F105" i="24"/>
  <c r="G129" i="24"/>
  <c r="F123" i="24"/>
  <c r="G123" i="24"/>
  <c r="G105" i="24"/>
  <c r="G99" i="24"/>
  <c r="F73" i="24"/>
  <c r="G73" i="24"/>
  <c r="F57" i="24"/>
  <c r="F30" i="24"/>
  <c r="F23" i="24"/>
  <c r="F13" i="24"/>
  <c r="J13" i="24" s="1"/>
  <c r="L57" i="24" l="1"/>
  <c r="F37" i="24"/>
  <c r="F89" i="24"/>
  <c r="F12" i="24"/>
  <c r="J57" i="24"/>
  <c r="H73" i="24"/>
  <c r="L73" i="24" s="1"/>
  <c r="H105" i="24"/>
  <c r="H99" i="24"/>
  <c r="H129" i="24"/>
  <c r="H123" i="24"/>
  <c r="F180" i="24"/>
  <c r="H93" i="24"/>
  <c r="J23" i="24"/>
  <c r="J17" i="24"/>
  <c r="J181" i="24"/>
  <c r="J66" i="24"/>
  <c r="F175" i="24"/>
  <c r="F199" i="24" l="1"/>
  <c r="J105" i="24"/>
  <c r="J129" i="24"/>
  <c r="J99" i="24"/>
  <c r="J123" i="24"/>
  <c r="J73" i="24"/>
  <c r="J93" i="24"/>
  <c r="I192" i="24" l="1"/>
  <c r="I196" i="24"/>
  <c r="E185" i="24" l="1"/>
  <c r="K185" i="24" l="1"/>
  <c r="E142" i="24"/>
  <c r="K142" i="24" l="1"/>
  <c r="E145" i="24" l="1"/>
  <c r="K145" i="24" s="1"/>
  <c r="E141" i="24" l="1"/>
  <c r="K141" i="24" s="1"/>
  <c r="C45" i="23" l="1"/>
  <c r="E116" i="24" l="1"/>
  <c r="C115" i="24" l="1"/>
  <c r="G192" i="24" l="1"/>
  <c r="G196" i="24"/>
  <c r="H192" i="24" l="1"/>
  <c r="H196" i="24"/>
  <c r="J192" i="24" l="1"/>
  <c r="J196" i="24"/>
  <c r="L102" i="24" l="1"/>
  <c r="L137" i="24"/>
  <c r="L134" i="24"/>
  <c r="L121" i="24"/>
  <c r="K41" i="24"/>
  <c r="K95" i="24"/>
  <c r="K91" i="24"/>
  <c r="C48" i="23"/>
  <c r="C10" i="23"/>
  <c r="C9" i="23" s="1"/>
  <c r="E9" i="23" s="1"/>
  <c r="M9" i="23" s="1"/>
  <c r="L127" i="24"/>
  <c r="L117" i="24"/>
  <c r="L113" i="24"/>
  <c r="L111" i="24"/>
  <c r="C13" i="24"/>
  <c r="G13" i="24"/>
  <c r="I13" i="24"/>
  <c r="C17" i="24"/>
  <c r="E17" i="24" s="1"/>
  <c r="G17" i="24"/>
  <c r="I17" i="24"/>
  <c r="C23" i="24"/>
  <c r="E23" i="24" s="1"/>
  <c r="G23" i="24"/>
  <c r="I23" i="24"/>
  <c r="K24" i="24"/>
  <c r="K25" i="24"/>
  <c r="C30" i="24"/>
  <c r="E30" i="24" s="1"/>
  <c r="G30" i="24"/>
  <c r="K35" i="24"/>
  <c r="C38" i="24"/>
  <c r="G38" i="24"/>
  <c r="C45" i="24"/>
  <c r="E45" i="24" s="1"/>
  <c r="C54" i="24"/>
  <c r="E54" i="24" s="1"/>
  <c r="I54" i="24"/>
  <c r="K55" i="24"/>
  <c r="K56" i="24"/>
  <c r="E57" i="24"/>
  <c r="I57" i="24"/>
  <c r="K58" i="24"/>
  <c r="C61" i="24"/>
  <c r="E61" i="24" s="1"/>
  <c r="K62" i="24"/>
  <c r="I66" i="24"/>
  <c r="G71" i="24"/>
  <c r="C73" i="24"/>
  <c r="E73" i="24" s="1"/>
  <c r="I73" i="24"/>
  <c r="C90" i="24"/>
  <c r="E90" i="24" s="1"/>
  <c r="I90" i="24"/>
  <c r="L91" i="24"/>
  <c r="C93" i="24"/>
  <c r="E93" i="24" s="1"/>
  <c r="I93" i="24"/>
  <c r="L95" i="24"/>
  <c r="C99" i="24"/>
  <c r="E99" i="24" s="1"/>
  <c r="I99" i="24"/>
  <c r="L103" i="24"/>
  <c r="C105" i="24"/>
  <c r="I105" i="24"/>
  <c r="E106" i="24"/>
  <c r="E108" i="24"/>
  <c r="C109" i="24"/>
  <c r="G109" i="24"/>
  <c r="I109" i="24"/>
  <c r="E110" i="24"/>
  <c r="L110" i="24"/>
  <c r="E111" i="24"/>
  <c r="E112" i="24"/>
  <c r="E113" i="24"/>
  <c r="E114" i="24"/>
  <c r="K114" i="24" s="1"/>
  <c r="I115" i="24"/>
  <c r="E117" i="24"/>
  <c r="K117" i="24" s="1"/>
  <c r="E118" i="24"/>
  <c r="E119" i="24"/>
  <c r="K119" i="24" s="1"/>
  <c r="E120" i="24"/>
  <c r="K120" i="24" s="1"/>
  <c r="E121" i="24"/>
  <c r="K121" i="24" s="1"/>
  <c r="E122" i="24"/>
  <c r="K122" i="24" s="1"/>
  <c r="L122" i="24"/>
  <c r="C123" i="24"/>
  <c r="E124" i="24"/>
  <c r="E125" i="24"/>
  <c r="L125" i="24"/>
  <c r="E126" i="24"/>
  <c r="E127" i="24"/>
  <c r="K127" i="24" s="1"/>
  <c r="E128" i="24"/>
  <c r="C129" i="24"/>
  <c r="I129" i="24"/>
  <c r="E130" i="24"/>
  <c r="E131" i="24"/>
  <c r="E132" i="24"/>
  <c r="E133" i="24"/>
  <c r="K133" i="24" s="1"/>
  <c r="E134" i="24"/>
  <c r="E135" i="24"/>
  <c r="K135" i="24" s="1"/>
  <c r="E136" i="24"/>
  <c r="K136" i="24" s="1"/>
  <c r="E137" i="24"/>
  <c r="K137" i="24" s="1"/>
  <c r="E138" i="24"/>
  <c r="L138" i="24"/>
  <c r="C139" i="24"/>
  <c r="G139" i="24"/>
  <c r="E140" i="24"/>
  <c r="E144" i="24"/>
  <c r="K144" i="24" s="1"/>
  <c r="E146" i="24"/>
  <c r="K146" i="24" s="1"/>
  <c r="E147" i="24"/>
  <c r="E148" i="24"/>
  <c r="C150" i="24"/>
  <c r="E151" i="24"/>
  <c r="K151" i="24" s="1"/>
  <c r="E153" i="24"/>
  <c r="E154" i="24"/>
  <c r="E155" i="24"/>
  <c r="K155" i="24" s="1"/>
  <c r="E156" i="24"/>
  <c r="E157" i="24"/>
  <c r="C158" i="24"/>
  <c r="E159" i="24"/>
  <c r="E160" i="24"/>
  <c r="E162" i="24"/>
  <c r="E166" i="24"/>
  <c r="E168" i="24"/>
  <c r="E169" i="24"/>
  <c r="C176" i="24"/>
  <c r="C175" i="24" s="1"/>
  <c r="G176" i="24"/>
  <c r="E177" i="24"/>
  <c r="L177" i="24"/>
  <c r="C178" i="24"/>
  <c r="G178" i="24"/>
  <c r="E179" i="24"/>
  <c r="C181" i="24"/>
  <c r="G181" i="24"/>
  <c r="I181" i="24"/>
  <c r="E182" i="24"/>
  <c r="G183" i="24"/>
  <c r="I183" i="24"/>
  <c r="E184" i="24"/>
  <c r="E183" i="24" s="1"/>
  <c r="E186" i="24"/>
  <c r="C189" i="24"/>
  <c r="G189" i="24"/>
  <c r="I189" i="24"/>
  <c r="E190" i="24"/>
  <c r="E191" i="24"/>
  <c r="C192" i="24"/>
  <c r="E193" i="24"/>
  <c r="E195" i="24"/>
  <c r="C196" i="24"/>
  <c r="E197" i="24"/>
  <c r="E198" i="24"/>
  <c r="K198" i="24" s="1"/>
  <c r="L169" i="24"/>
  <c r="L119" i="24"/>
  <c r="L26" i="24"/>
  <c r="L120" i="24"/>
  <c r="L114" i="24"/>
  <c r="I37" i="24" l="1"/>
  <c r="I12" i="24"/>
  <c r="H139" i="24"/>
  <c r="L139" i="24" s="1"/>
  <c r="G89" i="24"/>
  <c r="G37" i="24"/>
  <c r="C180" i="24"/>
  <c r="E180" i="24" s="1"/>
  <c r="G12" i="24"/>
  <c r="H109" i="24"/>
  <c r="H45" i="24"/>
  <c r="L45" i="24" s="1"/>
  <c r="H54" i="24"/>
  <c r="L54" i="24" s="1"/>
  <c r="H176" i="24"/>
  <c r="H189" i="24"/>
  <c r="J189" i="24" s="1"/>
  <c r="I180" i="24"/>
  <c r="K138" i="24"/>
  <c r="H38" i="24"/>
  <c r="L38" i="24" s="1"/>
  <c r="H183" i="24"/>
  <c r="J183" i="24" s="1"/>
  <c r="G180" i="24"/>
  <c r="H30" i="24"/>
  <c r="H12" i="24" s="1"/>
  <c r="C23" i="23"/>
  <c r="E23" i="23" s="1"/>
  <c r="C37" i="24"/>
  <c r="H71" i="24"/>
  <c r="L71" i="24" s="1"/>
  <c r="E38" i="24"/>
  <c r="E71" i="24"/>
  <c r="L194" i="24"/>
  <c r="L191" i="24"/>
  <c r="L197" i="24"/>
  <c r="L198" i="24"/>
  <c r="L196" i="24"/>
  <c r="L106" i="24"/>
  <c r="L108" i="24"/>
  <c r="L98" i="24"/>
  <c r="L21" i="24"/>
  <c r="L20" i="24"/>
  <c r="L18" i="24"/>
  <c r="I175" i="24"/>
  <c r="E129" i="24"/>
  <c r="L94" i="24"/>
  <c r="K15" i="24"/>
  <c r="L15" i="24"/>
  <c r="L14" i="24"/>
  <c r="K14" i="24"/>
  <c r="K92" i="24"/>
  <c r="K75" i="24"/>
  <c r="L92" i="24"/>
  <c r="K104" i="24"/>
  <c r="K187" i="24"/>
  <c r="L104" i="24"/>
  <c r="K20" i="24"/>
  <c r="K197" i="24"/>
  <c r="K64" i="24"/>
  <c r="K186" i="24"/>
  <c r="L195" i="24"/>
  <c r="L100" i="24"/>
  <c r="K19" i="24"/>
  <c r="E181" i="24"/>
  <c r="K67" i="24"/>
  <c r="E192" i="24"/>
  <c r="E139" i="24"/>
  <c r="K79" i="24"/>
  <c r="C12" i="24"/>
  <c r="E12" i="24" s="1"/>
  <c r="E178" i="24"/>
  <c r="G175" i="24"/>
  <c r="E176" i="24"/>
  <c r="E123" i="24"/>
  <c r="C89" i="24"/>
  <c r="K76" i="24"/>
  <c r="L193" i="24"/>
  <c r="K182" i="24"/>
  <c r="L116" i="24"/>
  <c r="E189" i="24"/>
  <c r="E175" i="24"/>
  <c r="K169" i="24"/>
  <c r="K162" i="24"/>
  <c r="K160" i="24"/>
  <c r="K148" i="24"/>
  <c r="K140" i="24"/>
  <c r="E105" i="24"/>
  <c r="K107" i="24"/>
  <c r="K39" i="24"/>
  <c r="K194" i="24"/>
  <c r="K167" i="24"/>
  <c r="K177" i="24"/>
  <c r="L126" i="24"/>
  <c r="K126" i="24"/>
  <c r="K63" i="24"/>
  <c r="K166" i="24"/>
  <c r="K165" i="24"/>
  <c r="K159" i="24"/>
  <c r="K113" i="24"/>
  <c r="K60" i="24"/>
  <c r="K154" i="24"/>
  <c r="K153" i="24"/>
  <c r="K191" i="24"/>
  <c r="K163" i="24"/>
  <c r="K132" i="24"/>
  <c r="L132" i="24"/>
  <c r="K108" i="24"/>
  <c r="K100" i="24"/>
  <c r="L96" i="24"/>
  <c r="K50" i="24"/>
  <c r="K26" i="24"/>
  <c r="L24" i="24"/>
  <c r="K195" i="24"/>
  <c r="L182" i="24"/>
  <c r="K156" i="24"/>
  <c r="L135" i="24"/>
  <c r="L124" i="24"/>
  <c r="K157" i="24"/>
  <c r="K125" i="24"/>
  <c r="L140" i="24"/>
  <c r="L133" i="24"/>
  <c r="K147" i="24"/>
  <c r="K124" i="24"/>
  <c r="K97" i="24"/>
  <c r="K103" i="24"/>
  <c r="K96" i="24"/>
  <c r="L97" i="24"/>
  <c r="K110" i="24"/>
  <c r="K32" i="24"/>
  <c r="K188" i="24"/>
  <c r="K78" i="24"/>
  <c r="K74" i="24"/>
  <c r="L131" i="24"/>
  <c r="K131" i="24"/>
  <c r="L123" i="24"/>
  <c r="K128" i="24"/>
  <c r="L128" i="24"/>
  <c r="I89" i="24"/>
  <c r="K111" i="24"/>
  <c r="K106" i="24"/>
  <c r="K94" i="24"/>
  <c r="K72" i="24"/>
  <c r="K59" i="24"/>
  <c r="K49" i="24"/>
  <c r="K48" i="24"/>
  <c r="K47" i="24"/>
  <c r="K46" i="24"/>
  <c r="K43" i="24"/>
  <c r="K34" i="24"/>
  <c r="L25" i="24"/>
  <c r="L19" i="24"/>
  <c r="K179" i="24"/>
  <c r="K193" i="24"/>
  <c r="K190" i="24"/>
  <c r="K184" i="24"/>
  <c r="K168" i="24"/>
  <c r="K134" i="24"/>
  <c r="K116" i="24"/>
  <c r="K102" i="24"/>
  <c r="K112" i="24"/>
  <c r="L112" i="24"/>
  <c r="K98" i="24"/>
  <c r="K53" i="24"/>
  <c r="K70" i="24"/>
  <c r="K77" i="24"/>
  <c r="K31" i="24"/>
  <c r="K16" i="24"/>
  <c r="K44" i="24"/>
  <c r="K33" i="24"/>
  <c r="L16" i="24"/>
  <c r="L27" i="24"/>
  <c r="K40" i="24"/>
  <c r="K27" i="24"/>
  <c r="E196" i="24"/>
  <c r="E115" i="24"/>
  <c r="K69" i="24"/>
  <c r="L101" i="24"/>
  <c r="K101" i="24"/>
  <c r="E158" i="24"/>
  <c r="C149" i="24"/>
  <c r="L130" i="24"/>
  <c r="L118" i="24"/>
  <c r="K118" i="24"/>
  <c r="K68" i="24"/>
  <c r="K42" i="24"/>
  <c r="K18" i="24"/>
  <c r="K130" i="24"/>
  <c r="E109" i="24"/>
  <c r="L107" i="24"/>
  <c r="G199" i="24" l="1"/>
  <c r="L30" i="24"/>
  <c r="I199" i="24"/>
  <c r="J139" i="24"/>
  <c r="J54" i="24"/>
  <c r="H175" i="24"/>
  <c r="E53" i="23"/>
  <c r="M53" i="23" s="1"/>
  <c r="M23" i="23"/>
  <c r="C199" i="24"/>
  <c r="H89" i="24"/>
  <c r="J109" i="24"/>
  <c r="H180" i="24"/>
  <c r="L109" i="24"/>
  <c r="K54" i="24"/>
  <c r="J45" i="24"/>
  <c r="K176" i="24"/>
  <c r="L176" i="24"/>
  <c r="K196" i="24"/>
  <c r="J38" i="24"/>
  <c r="J176" i="24"/>
  <c r="J30" i="24"/>
  <c r="E37" i="24"/>
  <c r="E89" i="24"/>
  <c r="H37" i="24"/>
  <c r="J71" i="24"/>
  <c r="L183" i="24"/>
  <c r="L181" i="24"/>
  <c r="L189" i="24"/>
  <c r="L13" i="24"/>
  <c r="L17" i="24"/>
  <c r="K23" i="24"/>
  <c r="C53" i="23"/>
  <c r="K178" i="24"/>
  <c r="K139" i="24"/>
  <c r="K38" i="24"/>
  <c r="L99" i="24"/>
  <c r="K181" i="24"/>
  <c r="K189" i="24"/>
  <c r="L192" i="24"/>
  <c r="K99" i="24"/>
  <c r="K192" i="24"/>
  <c r="K57" i="24"/>
  <c r="K61" i="24"/>
  <c r="K66" i="24"/>
  <c r="K123" i="24"/>
  <c r="K115" i="24"/>
  <c r="L115" i="24"/>
  <c r="K13" i="24"/>
  <c r="K17" i="24"/>
  <c r="K73" i="24"/>
  <c r="K183" i="24"/>
  <c r="K93" i="24"/>
  <c r="L93" i="24"/>
  <c r="K71" i="24"/>
  <c r="K45" i="24"/>
  <c r="K30" i="24"/>
  <c r="L23" i="24"/>
  <c r="L105" i="24"/>
  <c r="K105" i="24"/>
  <c r="K109" i="24"/>
  <c r="K158" i="24"/>
  <c r="L90" i="24"/>
  <c r="K90" i="24"/>
  <c r="K9" i="23"/>
  <c r="L129" i="24"/>
  <c r="K129" i="24"/>
  <c r="J89" i="24" l="1"/>
  <c r="L175" i="24"/>
  <c r="J175" i="24"/>
  <c r="K175" i="24"/>
  <c r="H199" i="24"/>
  <c r="J180" i="24"/>
  <c r="J37" i="24"/>
  <c r="K12" i="24"/>
  <c r="L37" i="24"/>
  <c r="K37" i="24"/>
  <c r="K180" i="24"/>
  <c r="L180" i="24"/>
  <c r="K89" i="24"/>
  <c r="L9" i="23"/>
  <c r="L89" i="24"/>
  <c r="L149" i="24"/>
  <c r="K22" i="24" l="1"/>
  <c r="J12" i="24" l="1"/>
  <c r="L12" i="24"/>
  <c r="J199" i="24" l="1"/>
  <c r="L199" i="24"/>
  <c r="E150" i="24" l="1"/>
  <c r="D149" i="24"/>
  <c r="D199" i="24" s="1"/>
  <c r="E149" i="24" l="1"/>
  <c r="K149" i="24" s="1"/>
  <c r="K150" i="24"/>
  <c r="E199" i="24" l="1"/>
  <c r="K199" i="24" l="1"/>
  <c r="J32" i="23" l="1"/>
  <c r="M32" i="23"/>
  <c r="N32" i="23"/>
  <c r="J86" i="24" l="1"/>
  <c r="K86" i="24"/>
  <c r="L86" i="24"/>
  <c r="K87" i="24"/>
  <c r="J87" i="24"/>
  <c r="L87" i="24"/>
</calcChain>
</file>

<file path=xl/sharedStrings.xml><?xml version="1.0" encoding="utf-8"?>
<sst xmlns="http://schemas.openxmlformats.org/spreadsheetml/2006/main" count="576" uniqueCount="333">
  <si>
    <t>DETALLE</t>
  </si>
  <si>
    <t>ASIGNADO</t>
  </si>
  <si>
    <t xml:space="preserve"> </t>
  </si>
  <si>
    <t>MODIFICADO</t>
  </si>
  <si>
    <t>EJECUTADO</t>
  </si>
  <si>
    <t>SALDO</t>
  </si>
  <si>
    <t>A LA FECHA</t>
  </si>
  <si>
    <t>ANUAL</t>
  </si>
  <si>
    <t>PRESUPUESTO</t>
  </si>
  <si>
    <t>MENSUAL</t>
  </si>
  <si>
    <t>EJECUCIÓN</t>
  </si>
  <si>
    <t>PAGADO ACUMUL.</t>
  </si>
  <si>
    <t>LEY</t>
  </si>
  <si>
    <t>AJUSTE</t>
  </si>
  <si>
    <t>ACUMUL.</t>
  </si>
  <si>
    <t xml:space="preserve"> FECHA</t>
  </si>
  <si>
    <t>0</t>
  </si>
  <si>
    <t>SERVICIOS PERSONALES</t>
  </si>
  <si>
    <t>000</t>
  </si>
  <si>
    <t>SUELDOS FIJOS</t>
  </si>
  <si>
    <t>001</t>
  </si>
  <si>
    <t>002</t>
  </si>
  <si>
    <t>SUELDO PERSONAL TRANS.</t>
  </si>
  <si>
    <t>003</t>
  </si>
  <si>
    <t>CONTINGENTE</t>
  </si>
  <si>
    <t>010</t>
  </si>
  <si>
    <t xml:space="preserve">SOBRESUELDOS </t>
  </si>
  <si>
    <t>011</t>
  </si>
  <si>
    <t>SOBRESUELDO POR ANTIG.</t>
  </si>
  <si>
    <t>013</t>
  </si>
  <si>
    <t>SOBRESUELDOS POR JEF.</t>
  </si>
  <si>
    <t>019</t>
  </si>
  <si>
    <t>OTROS SOBRESUELDOS</t>
  </si>
  <si>
    <t>030</t>
  </si>
  <si>
    <t>GASTOS DE REPRES.</t>
  </si>
  <si>
    <t>050</t>
  </si>
  <si>
    <t>XIII MES</t>
  </si>
  <si>
    <t>070</t>
  </si>
  <si>
    <t>CONTRIBUC. A LA S.S.</t>
  </si>
  <si>
    <t>071</t>
  </si>
  <si>
    <t>C.P. SEG. SOCIAL</t>
  </si>
  <si>
    <t>072</t>
  </si>
  <si>
    <t>C.P. SEG. EDUCATIVO</t>
  </si>
  <si>
    <t>073</t>
  </si>
  <si>
    <t>C.P. RIESGO PROF.</t>
  </si>
  <si>
    <t>074</t>
  </si>
  <si>
    <t>C.P. FDO COMPLEM.</t>
  </si>
  <si>
    <t>080</t>
  </si>
  <si>
    <t>OTROS SERV. PERSONALES</t>
  </si>
  <si>
    <t>090</t>
  </si>
  <si>
    <t>CR.REC.POR S. PERSONAL</t>
  </si>
  <si>
    <t>091</t>
  </si>
  <si>
    <t>CRED.REC.POR SUELDO</t>
  </si>
  <si>
    <t>092</t>
  </si>
  <si>
    <t>1</t>
  </si>
  <si>
    <t>SERV. NO PERSONALES</t>
  </si>
  <si>
    <t>ALQUILERES</t>
  </si>
  <si>
    <t>101</t>
  </si>
  <si>
    <t>DE EDIFICIOS</t>
  </si>
  <si>
    <t>102</t>
  </si>
  <si>
    <t>EQUIPO ELECTRONICO</t>
  </si>
  <si>
    <t>103</t>
  </si>
  <si>
    <t>EQUIPO DE OFICINA</t>
  </si>
  <si>
    <t>104</t>
  </si>
  <si>
    <t>ALQ. DE EQ. DE PROD.</t>
  </si>
  <si>
    <t>105</t>
  </si>
  <si>
    <t>ALQ. DE EQ. DE TRANSPORTE</t>
  </si>
  <si>
    <t>109</t>
  </si>
  <si>
    <t>OTROS ALQUILERES</t>
  </si>
  <si>
    <t>110</t>
  </si>
  <si>
    <t>SERVICIOS BASICOS</t>
  </si>
  <si>
    <t>111</t>
  </si>
  <si>
    <t>AGUA</t>
  </si>
  <si>
    <t>112</t>
  </si>
  <si>
    <t>ASEO</t>
  </si>
  <si>
    <t>113</t>
  </si>
  <si>
    <t>CORREO</t>
  </si>
  <si>
    <t>114</t>
  </si>
  <si>
    <t>ENERGIA ELECTRICA</t>
  </si>
  <si>
    <t>115</t>
  </si>
  <si>
    <t>TELECOMUNICACIONES</t>
  </si>
  <si>
    <t>120</t>
  </si>
  <si>
    <t>IMPRESOS Y ENCUADER.</t>
  </si>
  <si>
    <t>130</t>
  </si>
  <si>
    <t>INF.Y PUBLICIDAD</t>
  </si>
  <si>
    <t>131</t>
  </si>
  <si>
    <t>ANUNCIOS Y AVISOS</t>
  </si>
  <si>
    <t>140</t>
  </si>
  <si>
    <t>VIATICOS</t>
  </si>
  <si>
    <t>141</t>
  </si>
  <si>
    <t>DENTRO DEL PAIS</t>
  </si>
  <si>
    <t>142</t>
  </si>
  <si>
    <t>EN EL EXTERIOR</t>
  </si>
  <si>
    <t>A PERSONAS</t>
  </si>
  <si>
    <t>150</t>
  </si>
  <si>
    <t>TRANSPORTE</t>
  </si>
  <si>
    <t>151</t>
  </si>
  <si>
    <t>152</t>
  </si>
  <si>
    <t>DE OTRAS PERSONAS</t>
  </si>
  <si>
    <t>160</t>
  </si>
  <si>
    <t>S. COMERCIALES</t>
  </si>
  <si>
    <t>164</t>
  </si>
  <si>
    <t>GASTOS DE SEGURO</t>
  </si>
  <si>
    <t>SERVICIOS ADUANEROS</t>
  </si>
  <si>
    <t>169</t>
  </si>
  <si>
    <t>OTROS SERVICIOS</t>
  </si>
  <si>
    <t>172</t>
  </si>
  <si>
    <t>SERVICIOS ESPECIALES</t>
  </si>
  <si>
    <t>180</t>
  </si>
  <si>
    <t>MANTO Y REPARACION</t>
  </si>
  <si>
    <t>MANT. Y REPARACION  EDIF.</t>
  </si>
  <si>
    <t>182</t>
  </si>
  <si>
    <t>189</t>
  </si>
  <si>
    <t>OTROS MANTENIMIENTO</t>
  </si>
  <si>
    <t>2</t>
  </si>
  <si>
    <t>MATER.Y SUMINISTROS</t>
  </si>
  <si>
    <t>200</t>
  </si>
  <si>
    <t>ALIMENTOS Y BEBIDAS</t>
  </si>
  <si>
    <t>201</t>
  </si>
  <si>
    <t>PARA CONSUMO HUMANO</t>
  </si>
  <si>
    <t>203</t>
  </si>
  <si>
    <t>BEBIDAS</t>
  </si>
  <si>
    <t>210</t>
  </si>
  <si>
    <t>TEXTILES Y VESTUARIOS</t>
  </si>
  <si>
    <t>211</t>
  </si>
  <si>
    <t>ACABADO TEXTIL</t>
  </si>
  <si>
    <t>212</t>
  </si>
  <si>
    <t>CALZADOS</t>
  </si>
  <si>
    <t>213</t>
  </si>
  <si>
    <t>HILADOS Y TELAS</t>
  </si>
  <si>
    <t>214</t>
  </si>
  <si>
    <t>PRENDAS DE VESTIR</t>
  </si>
  <si>
    <t>219</t>
  </si>
  <si>
    <t>OTROS TEXTILES</t>
  </si>
  <si>
    <t>220</t>
  </si>
  <si>
    <t>COMBUSTIBLES Y LUB.</t>
  </si>
  <si>
    <t>221</t>
  </si>
  <si>
    <t>DIESEL</t>
  </si>
  <si>
    <t>223</t>
  </si>
  <si>
    <t>GASOLINA</t>
  </si>
  <si>
    <t>224</t>
  </si>
  <si>
    <t>LUBRICANTES</t>
  </si>
  <si>
    <t>OTROS COMBUSTIBLES</t>
  </si>
  <si>
    <t>230</t>
  </si>
  <si>
    <t>PROD. DE PAPEL</t>
  </si>
  <si>
    <t>231</t>
  </si>
  <si>
    <t>IMPRESOS</t>
  </si>
  <si>
    <t>232</t>
  </si>
  <si>
    <t>PAPELERIA</t>
  </si>
  <si>
    <t>239</t>
  </si>
  <si>
    <t>OTROS PROD. DE PAPEL</t>
  </si>
  <si>
    <t>240</t>
  </si>
  <si>
    <t>OTROS PROD. QUIMICOS</t>
  </si>
  <si>
    <t>241</t>
  </si>
  <si>
    <t>ABONOS Y FERTILIZANTES</t>
  </si>
  <si>
    <t>242</t>
  </si>
  <si>
    <t>INSECT. FUMIGANTES Y OTROS</t>
  </si>
  <si>
    <t>243</t>
  </si>
  <si>
    <t>PINTURAS</t>
  </si>
  <si>
    <t>244</t>
  </si>
  <si>
    <t>PRODUCTOS MEDICINALES</t>
  </si>
  <si>
    <t>249</t>
  </si>
  <si>
    <t>OTROS P. QUIMICOS</t>
  </si>
  <si>
    <t>250</t>
  </si>
  <si>
    <t>MAT. DE CONSTRUCCION</t>
  </si>
  <si>
    <t>252</t>
  </si>
  <si>
    <t>CEMENTO</t>
  </si>
  <si>
    <t>253</t>
  </si>
  <si>
    <t>MADERAS</t>
  </si>
  <si>
    <t>M. DE PLOMERIA</t>
  </si>
  <si>
    <t>255</t>
  </si>
  <si>
    <t>M. DE ELECTRICIDAD</t>
  </si>
  <si>
    <t>256</t>
  </si>
  <si>
    <t>M. METALICOS</t>
  </si>
  <si>
    <t>PIEDRA Y ARENA</t>
  </si>
  <si>
    <t>259</t>
  </si>
  <si>
    <t>OROS MATERIALES</t>
  </si>
  <si>
    <t>260</t>
  </si>
  <si>
    <t>PRODUCTOS VARIOS</t>
  </si>
  <si>
    <t>ARTICULOS PARA RECEPCION</t>
  </si>
  <si>
    <t>262</t>
  </si>
  <si>
    <t>HERRAM. E INST.</t>
  </si>
  <si>
    <t>265</t>
  </si>
  <si>
    <t>269</t>
  </si>
  <si>
    <t>OTROS P. VARIOS</t>
  </si>
  <si>
    <t>270</t>
  </si>
  <si>
    <t>UTILES DE M. DIVERSOS</t>
  </si>
  <si>
    <t>271</t>
  </si>
  <si>
    <t>UTILES DE COCINA Y COMEDOR</t>
  </si>
  <si>
    <t>272</t>
  </si>
  <si>
    <t>UTILES DEPORTIVOS</t>
  </si>
  <si>
    <t>273</t>
  </si>
  <si>
    <t>UTILES DE ASEO</t>
  </si>
  <si>
    <t>274</t>
  </si>
  <si>
    <t>UTILES DE LABORATORIOS</t>
  </si>
  <si>
    <t>275</t>
  </si>
  <si>
    <t>UTILES DE OFICINA</t>
  </si>
  <si>
    <t>INSTRUMENTOS MEDICOS</t>
  </si>
  <si>
    <t>ARTICULOS DE PROTESIS Y REHA.</t>
  </si>
  <si>
    <t>279</t>
  </si>
  <si>
    <t>OTROS U. Y MATERIALES</t>
  </si>
  <si>
    <t>280</t>
  </si>
  <si>
    <t>REPUESTOS</t>
  </si>
  <si>
    <t>CR.REC.POR MAT. Y SUM.</t>
  </si>
  <si>
    <t>CR.REC. POR ALIMENTOS</t>
  </si>
  <si>
    <t>CD.REC. COMB. Y LUB.</t>
  </si>
  <si>
    <t>CD.REC. PROD. VARIOS</t>
  </si>
  <si>
    <t>CRED.REC.UTILES Y MAT.</t>
  </si>
  <si>
    <t>3</t>
  </si>
  <si>
    <t>MAQUINARIA Y EQUIPO</t>
  </si>
  <si>
    <t>MAQ.Y EQ. DE PRODUCCION</t>
  </si>
  <si>
    <t>MAQ. Y EQ. TRANSPORTE</t>
  </si>
  <si>
    <t>EQUIPO DE LABORATORIO</t>
  </si>
  <si>
    <t>EQUIPO DE, LABORATORIO</t>
  </si>
  <si>
    <t>MOBILIARIO DE OFICINA</t>
  </si>
  <si>
    <t>MAQ. Y EQUIPOS VARIOS</t>
  </si>
  <si>
    <t>EQUIPO DE COMPUTACION</t>
  </si>
  <si>
    <t>INV. FINANCIERAS</t>
  </si>
  <si>
    <t>COMPRA DE EXISTENCIA</t>
  </si>
  <si>
    <t>OTRAS EXISTENCIAS</t>
  </si>
  <si>
    <t>CR. REC. INVERSIONES FIN.</t>
  </si>
  <si>
    <t>CR. REC.  COMPRA EXISTENCIA</t>
  </si>
  <si>
    <t>6</t>
  </si>
  <si>
    <t>TRANSFERECIAS CORR.</t>
  </si>
  <si>
    <t>600</t>
  </si>
  <si>
    <t>PENSIONES Y JUBILACIONES</t>
  </si>
  <si>
    <t>609</t>
  </si>
  <si>
    <t>610</t>
  </si>
  <si>
    <t>BECAS DE ESTUDIO</t>
  </si>
  <si>
    <t>ADIEST. Y ESTUDIOS</t>
  </si>
  <si>
    <t>660</t>
  </si>
  <si>
    <t>TRANSF. AL EXTERIOR</t>
  </si>
  <si>
    <t>CUOTA  ORG. CENTROAM.</t>
  </si>
  <si>
    <t>663</t>
  </si>
  <si>
    <t>CUOTA  ORG. INTERAM.</t>
  </si>
  <si>
    <t>664</t>
  </si>
  <si>
    <t>CUOTA A ORG. MUNDIALES</t>
  </si>
  <si>
    <t>TOTAL FUNCIONAMIENTO</t>
  </si>
  <si>
    <t>163</t>
  </si>
  <si>
    <t>GASTOS JUDICIALES</t>
  </si>
  <si>
    <t>GAS</t>
  </si>
  <si>
    <t>099</t>
  </si>
  <si>
    <t>132</t>
  </si>
  <si>
    <t>PROMOCION Y PUBLICIDAD</t>
  </si>
  <si>
    <t>MANT. Y REPARACION MAQ. OTROS</t>
  </si>
  <si>
    <t>MANT. Y REPARACION  MOBILIARIOS</t>
  </si>
  <si>
    <t>MANT. Y REPARACION  OBRAS</t>
  </si>
  <si>
    <t>OTRAS MAQ. Y EQ. TRANSPORTE</t>
  </si>
  <si>
    <t>622</t>
  </si>
  <si>
    <t>BECAS UNIVERSITARIAS</t>
  </si>
  <si>
    <t>DONATIVOS A PERSONAS</t>
  </si>
  <si>
    <t>096</t>
  </si>
  <si>
    <t>CRED.REC.POR DECIMO III</t>
  </si>
  <si>
    <t>CRED. REC. POR TRANSF.COM</t>
  </si>
  <si>
    <t>MANT. DE EQUIPOS DE COMP.</t>
  </si>
  <si>
    <t xml:space="preserve">MAQ. Y EQUIPO DE TALLERES </t>
  </si>
  <si>
    <t>OTRAS TRANSFERENCIAS</t>
  </si>
  <si>
    <t>CONSULTORIAS Y SERV</t>
  </si>
  <si>
    <t>INDEMNIZ. POR RETIRO VOL.</t>
  </si>
  <si>
    <t>INDEMNIZ. ESPECIALES</t>
  </si>
  <si>
    <t>CRED.REC.POR REPUESTOS</t>
  </si>
  <si>
    <t>CR. REC.TRASNF. EXTERIOR</t>
  </si>
  <si>
    <t>Maq. Y Equipo Industrial</t>
  </si>
  <si>
    <t>Maq. Y Equipo de Talleres y Almacenes</t>
  </si>
  <si>
    <t>094</t>
  </si>
  <si>
    <t>CRED. REC. GASTOS E REPRES.</t>
  </si>
  <si>
    <t>CR.RECONOCIDO POR MAQ. Y EQ.</t>
  </si>
  <si>
    <t>MAT. Y EQUIPO DE SEGURIDAD</t>
  </si>
  <si>
    <t>MAQ. Y EQUIPO DE ENERGIA</t>
  </si>
  <si>
    <t>004</t>
  </si>
  <si>
    <t>PERSONAL TRANSITORIO</t>
  </si>
  <si>
    <t>CONSTRUCCIONES POR CONTRATO</t>
  </si>
  <si>
    <t>EDIFICACIONES</t>
  </si>
  <si>
    <t>TOTAL INVERSION</t>
  </si>
  <si>
    <t>PRODUCTOS DE PAPEL Y CARTON</t>
  </si>
  <si>
    <t>PAGADO</t>
  </si>
  <si>
    <t>BECAS DE ESTUDIOS</t>
  </si>
  <si>
    <t>CR. REC. BECAS DE ESTUDIO</t>
  </si>
  <si>
    <t>CD.REC. TEXTILES Y VESTUARIOS</t>
  </si>
  <si>
    <t>CD.REC.POR MATERIALES CONST.</t>
  </si>
  <si>
    <t>EQUIIPO MEDICO, LABORATORIOS</t>
  </si>
  <si>
    <t>INDEMNIZACIONES LABORALES</t>
  </si>
  <si>
    <t>DECIMO TERCER MES</t>
  </si>
  <si>
    <t>CONTRIBUCIÓN SEG. SOCIAL</t>
  </si>
  <si>
    <t>081</t>
  </si>
  <si>
    <t>GRATIFICACIÓN O AGUINALDO</t>
  </si>
  <si>
    <t>CR.REC.PROD. QUIMICOS Y CONEXOS</t>
  </si>
  <si>
    <t>TRANSPORTE DE BIENES</t>
  </si>
  <si>
    <t>MAT. Y SUMINISTROS DE COMP.</t>
  </si>
  <si>
    <t xml:space="preserve">SALDO </t>
  </si>
  <si>
    <t>TRANSFERENCIAS CORR.</t>
  </si>
  <si>
    <t>IMPRESIÓN Y ENCUADERNACIÓN</t>
  </si>
  <si>
    <t>O/G</t>
  </si>
  <si>
    <t>6=2-4</t>
  </si>
  <si>
    <t>7=1-4</t>
  </si>
  <si>
    <t>8=4/2*100</t>
  </si>
  <si>
    <t>EJECUCIÓN  PORCENTUAL</t>
  </si>
  <si>
    <t>6=2-7</t>
  </si>
  <si>
    <t>8=4/2</t>
  </si>
  <si>
    <t>CRED.REC. POR SERVICIOS NO PERS.</t>
  </si>
  <si>
    <t>CRED.REC.POR SERV. BÁSICOS</t>
  </si>
  <si>
    <t>CRED.REC.POR TRANSP. PERSONAS</t>
  </si>
  <si>
    <t>UNIVERSIDAD TECNOLÓGICA DE PANAMÁ</t>
  </si>
  <si>
    <t>DIRECCIÓN NACIONAL DE PRESUPUESTO</t>
  </si>
  <si>
    <t xml:space="preserve">CUADRO A-6A. EJECUCION PRESUPUESTARIA  DE FUNCIONAMIENTO </t>
  </si>
  <si>
    <t>OTRAS PENSIONES Y JUBILACIONES</t>
  </si>
  <si>
    <t>MAQ. Y EQUIPO ACUEDUC. Y RIEGO</t>
  </si>
  <si>
    <t>AJUSTES</t>
  </si>
  <si>
    <t>CRE.REC.POR Cont. Seguridad Soc.</t>
  </si>
  <si>
    <t>CRED.REC.POR AlQUILERES</t>
  </si>
  <si>
    <t>CRED.REC.POR IMPRESIÓN Y ENC.</t>
  </si>
  <si>
    <t>CRED.REC.POR VIÁTICOS</t>
  </si>
  <si>
    <t>CRED.REC.POR SERV. COMERCIALES</t>
  </si>
  <si>
    <t>CRED.REC.POR MANTO. Y REPARAC.</t>
  </si>
  <si>
    <t>CR.RECONOCIDO   EQUIPO COMP.</t>
  </si>
  <si>
    <t>CRÉDITO REC.  MATER.Y SUMIN.</t>
  </si>
  <si>
    <t xml:space="preserve">MATERIALES DE CONSTRUCCION </t>
  </si>
  <si>
    <t>MAQUINARIA Y EQ.  TRANSPORTE</t>
  </si>
  <si>
    <t>CRÉDITO REC. DE MAQ.Y EQUIPO</t>
  </si>
  <si>
    <t>TRANSF.CORRIENTES  INSTITUC.</t>
  </si>
  <si>
    <t>EJECUCIÓN         %</t>
  </si>
  <si>
    <t>SERVICIO TRASMISION DATOS</t>
  </si>
  <si>
    <t>CD.REC. PRODUCTO DE PAPEL</t>
  </si>
  <si>
    <t>MAQ. Y EQUIPO CONSTRUCCIONES</t>
  </si>
  <si>
    <t>EQUIPO MÉDICO Y LABORATORIO</t>
  </si>
  <si>
    <t>CR.RECONOCIDO  EQ. EDUCACIONAL</t>
  </si>
  <si>
    <t>CONSULTORÍA</t>
  </si>
  <si>
    <t>CR.REC.  SERV. NO PERSONALES</t>
  </si>
  <si>
    <t xml:space="preserve"> OBJETO DE GASTO: AL 30 DE MAYO DE 2021</t>
  </si>
  <si>
    <t>CRED. REC. POR SOBRESURLDOS</t>
  </si>
  <si>
    <t>SERVICIO DE TELEFONÍA CELULAR</t>
  </si>
  <si>
    <t>MAQ. Y  EQUIPO  INDUSTRIAL</t>
  </si>
  <si>
    <t>MAQ. Y  EQUIPO  COMUNICACIONES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</si>
</sst>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€]#,##0.00\ ;[$€]\(#,##0.00\);[$€]\-#\ ;@\ "/>
    <numFmt numFmtId="165" formatCode="#,##0\ ;\(#,##0\)"/>
    <numFmt numFmtId="166" formatCode="0.0"/>
    <numFmt numFmtId="169" formatCode="0.00\ "/>
    <numFmt numFmtId="174" formatCode="#,##0\ ;[Red]\-#,##0\ "/>
    <numFmt numFmtId="175" formatCode="0.00\ ;[Red]\-0.00\ "/>
  </numFmts>
  <fonts count="36" x14ac:knownFonts="1">
    <font>
      <sz val="10"/>
      <name val="Arial"/>
      <family val="2"/>
    </font>
    <font>
      <sz val="7"/>
      <color indexed="18"/>
      <name val="Arial"/>
      <family val="2"/>
    </font>
    <font>
      <b/>
      <sz val="8"/>
      <name val="Arial"/>
      <family val="2"/>
    </font>
    <font>
      <b/>
      <sz val="8"/>
      <color indexed="18"/>
      <name val="Arial"/>
      <family val="2"/>
    </font>
    <font>
      <sz val="10"/>
      <color indexed="18"/>
      <name val="Arial"/>
      <family val="2"/>
    </font>
    <font>
      <sz val="9"/>
      <color indexed="18"/>
      <name val="Arial"/>
      <family val="2"/>
    </font>
    <font>
      <b/>
      <sz val="9"/>
      <color indexed="18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18"/>
      <name val="Franklin Gothic Book"/>
      <family val="2"/>
    </font>
    <font>
      <sz val="7"/>
      <name val="Arial"/>
      <family val="2"/>
    </font>
    <font>
      <sz val="10"/>
      <name val="Arial"/>
      <family val="2"/>
    </font>
    <font>
      <sz val="10"/>
      <name val="Franklin Gothic Book"/>
      <family val="2"/>
    </font>
    <font>
      <b/>
      <sz val="8"/>
      <name val="Franklin Gothic Book"/>
      <family val="2"/>
    </font>
    <font>
      <b/>
      <sz val="10"/>
      <color theme="4" tint="-0.499984740745262"/>
      <name val="Arial"/>
      <family val="2"/>
    </font>
    <font>
      <b/>
      <sz val="9"/>
      <color rgb="FF002060"/>
      <name val="Arial"/>
      <family val="2"/>
    </font>
    <font>
      <b/>
      <sz val="10"/>
      <color rgb="FF002060"/>
      <name val="Arial"/>
      <family val="2"/>
    </font>
    <font>
      <sz val="8"/>
      <color rgb="FF002060"/>
      <name val="Arial"/>
      <family val="2"/>
    </font>
    <font>
      <sz val="9"/>
      <color rgb="FF002060"/>
      <name val="Arial"/>
      <family val="2"/>
    </font>
    <font>
      <sz val="9"/>
      <color theme="4" tint="-0.499984740745262"/>
      <name val="Arial"/>
      <family val="2"/>
    </font>
    <font>
      <b/>
      <sz val="9"/>
      <color theme="4" tint="-0.499984740745262"/>
      <name val="Arial"/>
      <family val="2"/>
    </font>
    <font>
      <b/>
      <sz val="9"/>
      <color theme="4" tint="-0.499984740745262"/>
      <name val="Franklin Gothic Book"/>
      <family val="2"/>
    </font>
    <font>
      <sz val="8"/>
      <color rgb="FFFF0000"/>
      <name val="Arial"/>
      <family val="2"/>
    </font>
    <font>
      <b/>
      <sz val="12"/>
      <color theme="4" tint="-0.499984740745262"/>
      <name val="Arial Rounded MT Bold"/>
      <family val="2"/>
    </font>
    <font>
      <b/>
      <sz val="10"/>
      <color rgb="FF000066"/>
      <name val="Arial Black"/>
      <family val="2"/>
    </font>
    <font>
      <sz val="10"/>
      <color rgb="FF000066"/>
      <name val="Arial Black"/>
      <family val="2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sz val="10"/>
      <color theme="4" tint="-0.499984740745262"/>
      <name val="Arial"/>
      <family val="2"/>
    </font>
    <font>
      <sz val="7"/>
      <color theme="4" tint="-0.499984740745262"/>
      <name val="Arial"/>
      <family val="2"/>
    </font>
    <font>
      <sz val="11"/>
      <color rgb="FF002060"/>
      <name val="Arial Black"/>
      <family val="2"/>
    </font>
    <font>
      <sz val="12"/>
      <color rgb="FF002060"/>
      <name val="Arial Black"/>
      <family val="2"/>
    </font>
    <font>
      <sz val="9"/>
      <color rgb="FF002060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31"/>
      </patternFill>
    </fill>
    <fill>
      <patternFill patternType="solid">
        <fgColor theme="0" tint="-0.14999847407452621"/>
        <bgColor indexed="64"/>
      </patternFill>
    </fill>
  </fills>
  <borders count="94">
    <border>
      <left/>
      <right/>
      <top/>
      <bottom/>
      <diagonal/>
    </border>
    <border>
      <left/>
      <right style="thin">
        <color indexed="62"/>
      </right>
      <top/>
      <bottom/>
      <diagonal/>
    </border>
    <border>
      <left style="thin">
        <color indexed="62"/>
      </left>
      <right style="thin">
        <color indexed="62"/>
      </right>
      <top/>
      <bottom/>
      <diagonal/>
    </border>
    <border>
      <left/>
      <right/>
      <top style="double">
        <color indexed="1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2"/>
      </left>
      <right style="thin">
        <color indexed="64"/>
      </right>
      <top/>
      <bottom/>
      <diagonal/>
    </border>
    <border>
      <left style="thin">
        <color indexed="62"/>
      </left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 style="thin">
        <color indexed="64"/>
      </left>
      <right style="thin">
        <color indexed="62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3" tint="-0.499984740745262"/>
      </left>
      <right style="thin">
        <color theme="3" tint="-0.499984740745262"/>
      </right>
      <top/>
      <bottom/>
      <diagonal/>
    </border>
    <border>
      <left style="thin">
        <color theme="3" tint="-0.499984740745262"/>
      </left>
      <right style="thin">
        <color theme="3" tint="-0.499984740745262"/>
      </right>
      <top/>
      <bottom style="thin">
        <color indexed="62"/>
      </bottom>
      <diagonal/>
    </border>
    <border>
      <left style="thin">
        <color theme="3" tint="-0.499984740745262"/>
      </left>
      <right/>
      <top/>
      <bottom/>
      <diagonal/>
    </border>
    <border>
      <left/>
      <right style="thin">
        <color theme="3" tint="-0.499984740745262"/>
      </right>
      <top/>
      <bottom/>
      <diagonal/>
    </border>
    <border>
      <left/>
      <right style="thin">
        <color theme="3" tint="-0.499984740745262"/>
      </right>
      <top style="thin">
        <color indexed="62"/>
      </top>
      <bottom style="thin">
        <color indexed="62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indexed="62"/>
      </top>
      <bottom/>
      <diagonal/>
    </border>
    <border>
      <left style="thin">
        <color theme="3" tint="-0.499984740745262"/>
      </left>
      <right/>
      <top style="thin">
        <color theme="3" tint="-0.499984740745262"/>
      </top>
      <bottom style="thin">
        <color theme="3" tint="-0.499984740745262"/>
      </bottom>
      <diagonal/>
    </border>
    <border>
      <left/>
      <right style="thin">
        <color theme="3" tint="-0.499984740745262"/>
      </right>
      <top/>
      <bottom style="medium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/>
      <bottom style="medium">
        <color theme="3" tint="-0.499984740745262"/>
      </bottom>
      <diagonal/>
    </border>
    <border>
      <left style="thin">
        <color theme="3" tint="-0.499984740745262"/>
      </left>
      <right/>
      <top/>
      <bottom style="thin">
        <color indexed="62"/>
      </bottom>
      <diagonal/>
    </border>
    <border>
      <left style="thin">
        <color rgb="FF002060"/>
      </left>
      <right style="thin">
        <color rgb="FF002060"/>
      </right>
      <top/>
      <bottom/>
      <diagonal/>
    </border>
    <border>
      <left style="thin">
        <color rgb="FF002060"/>
      </left>
      <right/>
      <top/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/>
      <bottom/>
      <diagonal/>
    </border>
    <border>
      <left style="thin">
        <color rgb="FF002060"/>
      </left>
      <right style="thin">
        <color indexed="62"/>
      </right>
      <top/>
      <bottom/>
      <diagonal/>
    </border>
    <border>
      <left style="thin">
        <color theme="3" tint="-0.499984740745262"/>
      </left>
      <right/>
      <top style="thin">
        <color indexed="62"/>
      </top>
      <bottom/>
      <diagonal/>
    </border>
    <border>
      <left/>
      <right style="thin">
        <color theme="3" tint="-0.499984740745262"/>
      </right>
      <top/>
      <bottom style="thin">
        <color indexed="62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/>
      <diagonal/>
    </border>
    <border>
      <left style="thin">
        <color indexed="64"/>
      </left>
      <right style="thin">
        <color indexed="62"/>
      </right>
      <top/>
      <bottom/>
      <diagonal/>
    </border>
    <border>
      <left style="thin">
        <color indexed="64"/>
      </left>
      <right/>
      <top style="thin">
        <color indexed="62"/>
      </top>
      <bottom style="thin">
        <color indexed="62"/>
      </bottom>
      <diagonal/>
    </border>
    <border>
      <left/>
      <right/>
      <top style="medium">
        <color rgb="FF000066"/>
      </top>
      <bottom style="medium">
        <color rgb="FF000066"/>
      </bottom>
      <diagonal/>
    </border>
    <border>
      <left/>
      <right/>
      <top/>
      <bottom style="medium">
        <color rgb="FF000066"/>
      </bottom>
      <diagonal/>
    </border>
    <border>
      <left style="thin">
        <color theme="3" tint="-0.499984740745262"/>
      </left>
      <right style="thin">
        <color theme="3" tint="-0.499984740745262"/>
      </right>
      <top/>
      <bottom style="medium">
        <color rgb="FF000066"/>
      </bottom>
      <diagonal/>
    </border>
    <border>
      <left style="thin">
        <color rgb="FF000066"/>
      </left>
      <right style="thin">
        <color rgb="FF000066"/>
      </right>
      <top/>
      <bottom/>
      <diagonal/>
    </border>
    <border>
      <left style="thin">
        <color rgb="FF000066"/>
      </left>
      <right/>
      <top/>
      <bottom/>
      <diagonal/>
    </border>
    <border>
      <left style="thin">
        <color rgb="FF000066"/>
      </left>
      <right style="thin">
        <color rgb="FF000066"/>
      </right>
      <top/>
      <bottom style="medium">
        <color rgb="FF000066"/>
      </bottom>
      <diagonal/>
    </border>
    <border>
      <left style="thin">
        <color rgb="FF000066"/>
      </left>
      <right/>
      <top/>
      <bottom style="medium">
        <color rgb="FF000066"/>
      </bottom>
      <diagonal/>
    </border>
    <border>
      <left style="thin">
        <color indexed="64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medium">
        <color rgb="FF000066"/>
      </top>
      <bottom style="medium">
        <color rgb="FF000066"/>
      </bottom>
      <diagonal/>
    </border>
    <border>
      <left style="thin">
        <color indexed="62"/>
      </left>
      <right/>
      <top style="medium">
        <color rgb="FF000066"/>
      </top>
      <bottom style="medium">
        <color rgb="FF000066"/>
      </bottom>
      <diagonal/>
    </border>
    <border>
      <left style="thin">
        <color theme="3" tint="-0.499984740745262"/>
      </left>
      <right style="thin">
        <color theme="3" tint="-0.499984740745262"/>
      </right>
      <top style="medium">
        <color rgb="FF000066"/>
      </top>
      <bottom style="medium">
        <color rgb="FF000066"/>
      </bottom>
      <diagonal/>
    </border>
    <border>
      <left/>
      <right style="thin">
        <color rgb="FF000066"/>
      </right>
      <top/>
      <bottom/>
      <diagonal/>
    </border>
    <border>
      <left style="thin">
        <color theme="3" tint="-0.499984740745262"/>
      </left>
      <right style="thin">
        <color rgb="FF000066"/>
      </right>
      <top/>
      <bottom/>
      <diagonal/>
    </border>
    <border>
      <left/>
      <right style="thin">
        <color rgb="FF000066"/>
      </right>
      <top style="medium">
        <color rgb="FF000066"/>
      </top>
      <bottom/>
      <diagonal/>
    </border>
    <border>
      <left/>
      <right/>
      <top style="medium">
        <color rgb="FF000066"/>
      </top>
      <bottom style="thin">
        <color rgb="FF000066"/>
      </bottom>
      <diagonal/>
    </border>
    <border>
      <left/>
      <right style="thin">
        <color auto="1"/>
      </right>
      <top style="medium">
        <color rgb="FF000066"/>
      </top>
      <bottom style="thin">
        <color rgb="FF000066"/>
      </bottom>
      <diagonal/>
    </border>
    <border>
      <left style="thin">
        <color rgb="FF000066"/>
      </left>
      <right style="thin">
        <color rgb="FF000066"/>
      </right>
      <top style="medium">
        <color rgb="FF000066"/>
      </top>
      <bottom style="thin">
        <color rgb="FF000066"/>
      </bottom>
      <diagonal/>
    </border>
    <border>
      <left/>
      <right style="thin">
        <color rgb="FF000066"/>
      </right>
      <top/>
      <bottom style="medium">
        <color rgb="FF000066"/>
      </bottom>
      <diagonal/>
    </border>
    <border>
      <left style="thin">
        <color theme="3" tint="-0.24994659260841701"/>
      </left>
      <right/>
      <top/>
      <bottom/>
      <diagonal/>
    </border>
    <border>
      <left style="thin">
        <color indexed="62"/>
      </left>
      <right style="thin">
        <color theme="3" tint="-0.499984740745262"/>
      </right>
      <top/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rgb="FF000066"/>
      </top>
      <bottom style="medium">
        <color indexed="62"/>
      </bottom>
      <diagonal/>
    </border>
    <border>
      <left style="thin">
        <color theme="3" tint="-0.499984740745262"/>
      </left>
      <right/>
      <top style="thin">
        <color rgb="FF000066"/>
      </top>
      <bottom style="medium">
        <color indexed="62"/>
      </bottom>
      <diagonal/>
    </border>
    <border>
      <left style="thin">
        <color auto="1"/>
      </left>
      <right style="thin">
        <color auto="1"/>
      </right>
      <top style="thin">
        <color rgb="FF000066"/>
      </top>
      <bottom style="thin">
        <color indexed="64"/>
      </bottom>
      <diagonal/>
    </border>
    <border>
      <left style="thin">
        <color rgb="FF000066"/>
      </left>
      <right style="thin">
        <color rgb="FF000066"/>
      </right>
      <top style="thin">
        <color rgb="FF000066"/>
      </top>
      <bottom style="thin">
        <color indexed="64"/>
      </bottom>
      <diagonal/>
    </border>
    <border>
      <left style="thin">
        <color auto="1"/>
      </left>
      <right style="thin">
        <color rgb="FF000066"/>
      </right>
      <top style="medium">
        <color rgb="FF000066"/>
      </top>
      <bottom/>
      <diagonal/>
    </border>
    <border>
      <left style="thin">
        <color auto="1"/>
      </left>
      <right style="thin">
        <color rgb="FF000066"/>
      </right>
      <top/>
      <bottom style="thin">
        <color indexed="64"/>
      </bottom>
      <diagonal/>
    </border>
    <border>
      <left style="thin">
        <color indexed="62"/>
      </left>
      <right style="thin">
        <color indexed="62"/>
      </right>
      <top/>
      <bottom style="thin">
        <color indexed="62"/>
      </bottom>
      <diagonal/>
    </border>
    <border>
      <left/>
      <right style="thin">
        <color indexed="64"/>
      </right>
      <top/>
      <bottom/>
      <diagonal/>
    </border>
    <border>
      <left style="thin">
        <color theme="3" tint="-0.499984740745262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rgb="FF000066"/>
      </top>
      <bottom/>
      <diagonal/>
    </border>
    <border>
      <left/>
      <right style="thin">
        <color indexed="64"/>
      </right>
      <top/>
      <bottom style="medium">
        <color rgb="FF000066"/>
      </bottom>
      <diagonal/>
    </border>
    <border>
      <left/>
      <right/>
      <top style="medium">
        <color rgb="FF000066"/>
      </top>
      <bottom style="thin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/>
      <bottom style="medium">
        <color indexed="62"/>
      </bottom>
      <diagonal/>
    </border>
    <border>
      <left/>
      <right style="thin">
        <color indexed="62"/>
      </right>
      <top style="medium">
        <color rgb="FF000066"/>
      </top>
      <bottom style="medium">
        <color rgb="FF000066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theme="3" tint="-0.24994659260841701"/>
      </left>
      <right style="thin">
        <color theme="3" tint="-0.24994659260841701"/>
      </right>
      <top style="medium">
        <color auto="1"/>
      </top>
      <bottom style="medium">
        <color auto="1"/>
      </bottom>
      <diagonal/>
    </border>
    <border>
      <left style="thin">
        <color theme="3" tint="-0.499984740745262"/>
      </left>
      <right style="thin">
        <color theme="3" tint="-0.499984740745262"/>
      </right>
      <top style="medium">
        <color auto="1"/>
      </top>
      <bottom style="medium">
        <color auto="1"/>
      </bottom>
      <diagonal/>
    </border>
    <border>
      <left style="thin">
        <color theme="3" tint="-0.24994659260841701"/>
      </left>
      <right/>
      <top style="medium">
        <color auto="1"/>
      </top>
      <bottom style="medium">
        <color auto="1"/>
      </bottom>
      <diagonal/>
    </border>
    <border>
      <left/>
      <right style="thin">
        <color theme="3" tint="-0.499984740745262"/>
      </right>
      <top style="thin">
        <color indexed="62"/>
      </top>
      <bottom/>
      <diagonal/>
    </border>
    <border>
      <left/>
      <right style="thin">
        <color theme="3" tint="-0.499984740745262"/>
      </right>
      <top/>
      <bottom style="medium">
        <color indexed="62"/>
      </bottom>
      <diagonal/>
    </border>
    <border>
      <left style="thin">
        <color rgb="FF000066"/>
      </left>
      <right style="thin">
        <color rgb="FF000066"/>
      </right>
      <top style="medium">
        <color rgb="FF000066"/>
      </top>
      <bottom style="thin">
        <color auto="1"/>
      </bottom>
      <diagonal/>
    </border>
    <border>
      <left style="thin">
        <color theme="3" tint="-0.499984740745262"/>
      </left>
      <right style="thin">
        <color rgb="FF000066"/>
      </right>
      <top style="medium">
        <color theme="3" tint="-0.499984740745262"/>
      </top>
      <bottom style="medium">
        <color theme="3" tint="-0.499984740745262"/>
      </bottom>
      <diagonal/>
    </border>
    <border>
      <left/>
      <right style="thin">
        <color theme="3" tint="-0.499984740745262"/>
      </right>
      <top style="medium">
        <color theme="3" tint="-0.499984740745262"/>
      </top>
      <bottom style="medium">
        <color theme="3" tint="-0.499984740745262"/>
      </bottom>
      <diagonal/>
    </border>
    <border>
      <left style="thin">
        <color theme="3" tint="-0.499984740745262"/>
      </left>
      <right/>
      <top style="medium">
        <color theme="3" tint="-0.499984740745262"/>
      </top>
      <bottom style="medium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medium">
        <color theme="3" tint="-0.499984740745262"/>
      </top>
      <bottom style="medium">
        <color theme="3" tint="-0.499984740745262"/>
      </bottom>
      <diagonal/>
    </border>
    <border>
      <left style="thin">
        <color rgb="FF000066"/>
      </left>
      <right style="thin">
        <color rgb="FF000066"/>
      </right>
      <top style="medium">
        <color theme="3" tint="-0.499984740745262"/>
      </top>
      <bottom style="medium">
        <color theme="3" tint="-0.499984740745262"/>
      </bottom>
      <diagonal/>
    </border>
    <border>
      <left style="thin">
        <color rgb="FF000066"/>
      </left>
      <right/>
      <top style="thin">
        <color rgb="FF000066"/>
      </top>
      <bottom/>
      <diagonal/>
    </border>
    <border>
      <left style="thin">
        <color rgb="FF000066"/>
      </left>
      <right/>
      <top style="medium">
        <color rgb="FF000066"/>
      </top>
      <bottom/>
      <diagonal/>
    </border>
    <border>
      <left/>
      <right style="thin">
        <color rgb="FF000066"/>
      </right>
      <top style="medium">
        <color rgb="FF000066"/>
      </top>
      <bottom style="medium">
        <color theme="3" tint="-0.499984740745262"/>
      </bottom>
      <diagonal/>
    </border>
    <border>
      <left/>
      <right style="thin">
        <color theme="3" tint="-0.499984740745262"/>
      </right>
      <top style="medium">
        <color rgb="FF000066"/>
      </top>
      <bottom style="medium">
        <color theme="3" tint="-0.499984740745262"/>
      </bottom>
      <diagonal/>
    </border>
    <border>
      <left style="thin">
        <color rgb="FF000066"/>
      </left>
      <right style="thin">
        <color rgb="FF000066"/>
      </right>
      <top style="medium">
        <color rgb="FF000066"/>
      </top>
      <bottom style="medium">
        <color theme="3" tint="-0.499984740745262"/>
      </bottom>
      <diagonal/>
    </border>
    <border>
      <left style="thin">
        <color rgb="FF000066"/>
      </left>
      <right/>
      <top style="medium">
        <color rgb="FF000066"/>
      </top>
      <bottom style="medium">
        <color theme="3" tint="-0.499984740745262"/>
      </bottom>
      <diagonal/>
    </border>
    <border>
      <left/>
      <right/>
      <top style="medium">
        <color theme="3" tint="-0.499984740745262"/>
      </top>
      <bottom style="medium">
        <color theme="3" tint="-0.499984740745262"/>
      </bottom>
      <diagonal/>
    </border>
    <border>
      <left style="thin">
        <color rgb="FF000066"/>
      </left>
      <right/>
      <top style="medium">
        <color theme="3" tint="-0.499984740745262"/>
      </top>
      <bottom style="medium">
        <color theme="3" tint="-0.499984740745262"/>
      </bottom>
      <diagonal/>
    </border>
    <border>
      <left style="thin">
        <color rgb="FF000066"/>
      </left>
      <right/>
      <top/>
      <bottom style="thin">
        <color indexed="64"/>
      </bottom>
      <diagonal/>
    </border>
    <border>
      <left/>
      <right style="thin">
        <color auto="1"/>
      </right>
      <top style="medium">
        <color rgb="FF000066"/>
      </top>
      <bottom style="medium">
        <color theme="3" tint="-0.499984740745262"/>
      </bottom>
      <diagonal/>
    </border>
    <border>
      <left style="thin">
        <color theme="3" tint="-0.499984740745262"/>
      </left>
      <right/>
      <top style="thin">
        <color indexed="62"/>
      </top>
      <bottom style="thin">
        <color indexed="62"/>
      </bottom>
      <diagonal/>
    </border>
    <border>
      <left style="thin">
        <color theme="3" tint="-0.499984740745262"/>
      </left>
      <right style="thin">
        <color indexed="64"/>
      </right>
      <top style="medium">
        <color rgb="FF000066"/>
      </top>
      <bottom style="medium">
        <color theme="3" tint="-0.499984740745262"/>
      </bottom>
      <diagonal/>
    </border>
    <border>
      <left/>
      <right style="thin">
        <color auto="1"/>
      </right>
      <top style="thin">
        <color rgb="FF000066"/>
      </top>
      <bottom style="thin">
        <color indexed="64"/>
      </bottom>
      <diagonal/>
    </border>
    <border>
      <left/>
      <right style="thin">
        <color indexed="64"/>
      </right>
      <top style="thin">
        <color rgb="FF000066"/>
      </top>
      <bottom/>
      <diagonal/>
    </border>
    <border>
      <left style="thin">
        <color theme="3" tint="-0.499984740745262"/>
      </left>
      <right style="thin">
        <color indexed="64"/>
      </right>
      <top/>
      <bottom style="medium">
        <color theme="3" tint="-0.499984740745262"/>
      </bottom>
      <diagonal/>
    </border>
    <border>
      <left style="thin">
        <color rgb="FF000066"/>
      </left>
      <right/>
      <top style="medium">
        <color rgb="FF000066"/>
      </top>
      <bottom style="medium">
        <color rgb="FF000066"/>
      </bottom>
      <diagonal/>
    </border>
  </borders>
  <cellStyleXfs count="3">
    <xf numFmtId="0" fontId="0" fillId="0" borderId="0"/>
    <xf numFmtId="164" fontId="12" fillId="0" borderId="0" applyFill="0" applyBorder="0" applyAlignment="0" applyProtection="0"/>
    <xf numFmtId="0" fontId="12" fillId="0" borderId="0"/>
  </cellStyleXfs>
  <cellXfs count="325">
    <xf numFmtId="0" fontId="0" fillId="0" borderId="0" xfId="0"/>
    <xf numFmtId="3" fontId="0" fillId="0" borderId="0" xfId="0" applyNumberFormat="1"/>
    <xf numFmtId="0" fontId="1" fillId="0" borderId="0" xfId="0" applyFont="1" applyBorder="1"/>
    <xf numFmtId="0" fontId="0" fillId="0" borderId="0" xfId="0" applyBorder="1"/>
    <xf numFmtId="0" fontId="4" fillId="0" borderId="0" xfId="0" applyFont="1" applyBorder="1"/>
    <xf numFmtId="0" fontId="4" fillId="0" borderId="0" xfId="0" applyFont="1"/>
    <xf numFmtId="0" fontId="7" fillId="0" borderId="0" xfId="0" applyFont="1"/>
    <xf numFmtId="3" fontId="0" fillId="0" borderId="0" xfId="0" applyNumberFormat="1" applyFont="1"/>
    <xf numFmtId="3" fontId="2" fillId="0" borderId="0" xfId="0" applyNumberFormat="1" applyFont="1" applyBorder="1" applyAlignment="1">
      <alignment horizontal="center"/>
    </xf>
    <xf numFmtId="3" fontId="6" fillId="0" borderId="0" xfId="0" applyNumberFormat="1" applyFont="1" applyFill="1" applyBorder="1" applyProtection="1"/>
    <xf numFmtId="4" fontId="9" fillId="0" borderId="0" xfId="0" applyNumberFormat="1" applyFont="1" applyFill="1" applyBorder="1" applyProtection="1"/>
    <xf numFmtId="169" fontId="5" fillId="0" borderId="0" xfId="0" applyNumberFormat="1" applyFont="1" applyBorder="1" applyAlignment="1" applyProtection="1">
      <alignment horizontal="left"/>
    </xf>
    <xf numFmtId="174" fontId="6" fillId="0" borderId="0" xfId="0" applyNumberFormat="1" applyFont="1" applyFill="1" applyBorder="1" applyProtection="1"/>
    <xf numFmtId="0" fontId="11" fillId="0" borderId="0" xfId="0" applyFont="1"/>
    <xf numFmtId="49" fontId="5" fillId="0" borderId="0" xfId="0" applyNumberFormat="1" applyFont="1" applyBorder="1" applyAlignment="1" applyProtection="1">
      <alignment horizontal="left"/>
    </xf>
    <xf numFmtId="3" fontId="6" fillId="0" borderId="3" xfId="0" applyNumberFormat="1" applyFont="1" applyFill="1" applyBorder="1" applyProtection="1"/>
    <xf numFmtId="174" fontId="3" fillId="0" borderId="0" xfId="0" applyNumberFormat="1" applyFont="1" applyBorder="1" applyAlignment="1">
      <alignment horizontal="center"/>
    </xf>
    <xf numFmtId="0" fontId="1" fillId="0" borderId="0" xfId="0" applyFont="1"/>
    <xf numFmtId="3" fontId="3" fillId="0" borderId="0" xfId="0" applyNumberFormat="1" applyFont="1" applyBorder="1" applyAlignment="1">
      <alignment horizontal="center"/>
    </xf>
    <xf numFmtId="4" fontId="8" fillId="0" borderId="0" xfId="0" applyNumberFormat="1" applyFont="1" applyFill="1" applyBorder="1" applyProtection="1"/>
    <xf numFmtId="4" fontId="8" fillId="0" borderId="4" xfId="0" applyNumberFormat="1" applyFont="1" applyFill="1" applyBorder="1" applyProtection="1"/>
    <xf numFmtId="0" fontId="13" fillId="0" borderId="0" xfId="0" applyFont="1"/>
    <xf numFmtId="3" fontId="10" fillId="0" borderId="0" xfId="0" applyNumberFormat="1" applyFont="1" applyBorder="1" applyAlignment="1">
      <alignment horizontal="center"/>
    </xf>
    <xf numFmtId="3" fontId="14" fillId="0" borderId="0" xfId="0" applyNumberFormat="1" applyFont="1" applyBorder="1" applyAlignment="1">
      <alignment horizontal="center"/>
    </xf>
    <xf numFmtId="0" fontId="18" fillId="0" borderId="0" xfId="0" applyFont="1"/>
    <xf numFmtId="0" fontId="19" fillId="0" borderId="0" xfId="0" applyFont="1"/>
    <xf numFmtId="3" fontId="18" fillId="0" borderId="0" xfId="0" applyNumberFormat="1" applyFont="1"/>
    <xf numFmtId="3" fontId="19" fillId="0" borderId="12" xfId="0" applyNumberFormat="1" applyFont="1" applyBorder="1"/>
    <xf numFmtId="3" fontId="16" fillId="0" borderId="12" xfId="0" applyNumberFormat="1" applyFont="1" applyBorder="1"/>
    <xf numFmtId="3" fontId="19" fillId="0" borderId="0" xfId="0" applyNumberFormat="1" applyFont="1" applyBorder="1"/>
    <xf numFmtId="0" fontId="0" fillId="0" borderId="0" xfId="0" applyFont="1"/>
    <xf numFmtId="0" fontId="20" fillId="0" borderId="0" xfId="0" applyFont="1"/>
    <xf numFmtId="169" fontId="20" fillId="0" borderId="0" xfId="0" applyNumberFormat="1" applyFont="1" applyBorder="1" applyAlignment="1" applyProtection="1">
      <alignment horizontal="left"/>
    </xf>
    <xf numFmtId="3" fontId="21" fillId="0" borderId="0" xfId="0" applyNumberFormat="1" applyFont="1" applyFill="1" applyBorder="1" applyProtection="1"/>
    <xf numFmtId="174" fontId="21" fillId="0" borderId="0" xfId="0" applyNumberFormat="1" applyFont="1" applyFill="1" applyBorder="1" applyProtection="1"/>
    <xf numFmtId="166" fontId="22" fillId="0" borderId="0" xfId="0" applyNumberFormat="1" applyFont="1" applyBorder="1" applyAlignment="1">
      <alignment horizontal="right"/>
    </xf>
    <xf numFmtId="0" fontId="19" fillId="0" borderId="0" xfId="0" applyFont="1" applyBorder="1" applyAlignment="1">
      <alignment horizontal="left"/>
    </xf>
    <xf numFmtId="0" fontId="18" fillId="0" borderId="29" xfId="0" applyFont="1" applyBorder="1"/>
    <xf numFmtId="0" fontId="7" fillId="0" borderId="0" xfId="0" applyFont="1" applyBorder="1"/>
    <xf numFmtId="3" fontId="23" fillId="0" borderId="0" xfId="0" applyNumberFormat="1" applyFont="1"/>
    <xf numFmtId="0" fontId="26" fillId="3" borderId="49" xfId="0" applyFont="1" applyFill="1" applyBorder="1"/>
    <xf numFmtId="0" fontId="25" fillId="3" borderId="33" xfId="0" applyFont="1" applyFill="1" applyBorder="1" applyAlignment="1">
      <alignment horizontal="center"/>
    </xf>
    <xf numFmtId="0" fontId="25" fillId="3" borderId="34" xfId="0" applyFont="1" applyFill="1" applyBorder="1" applyAlignment="1">
      <alignment horizontal="center"/>
    </xf>
    <xf numFmtId="0" fontId="25" fillId="3" borderId="33" xfId="0" applyFont="1" applyFill="1" applyBorder="1" applyAlignment="1">
      <alignment horizontal="center" vertical="center"/>
    </xf>
    <xf numFmtId="0" fontId="25" fillId="3" borderId="37" xfId="0" applyFont="1" applyFill="1" applyBorder="1" applyAlignment="1">
      <alignment horizontal="center"/>
    </xf>
    <xf numFmtId="0" fontId="26" fillId="3" borderId="37" xfId="0" applyFont="1" applyFill="1" applyBorder="1"/>
    <xf numFmtId="0" fontId="26" fillId="3" borderId="33" xfId="0" applyFont="1" applyFill="1" applyBorder="1" applyAlignment="1">
      <alignment horizontal="center" wrapText="1"/>
    </xf>
    <xf numFmtId="3" fontId="17" fillId="0" borderId="16" xfId="0" applyNumberFormat="1" applyFont="1" applyBorder="1" applyAlignment="1" applyProtection="1">
      <alignment horizontal="left" vertical="center"/>
    </xf>
    <xf numFmtId="3" fontId="17" fillId="0" borderId="24" xfId="0" applyNumberFormat="1" applyFont="1" applyBorder="1" applyAlignment="1" applyProtection="1">
      <alignment horizontal="left" vertical="center"/>
    </xf>
    <xf numFmtId="3" fontId="17" fillId="0" borderId="24" xfId="0" applyNumberFormat="1" applyFont="1" applyFill="1" applyBorder="1" applyAlignment="1" applyProtection="1">
      <alignment vertical="center"/>
    </xf>
    <xf numFmtId="3" fontId="16" fillId="0" borderId="15" xfId="0" applyNumberFormat="1" applyFont="1" applyBorder="1" applyAlignment="1" applyProtection="1">
      <alignment horizontal="left"/>
    </xf>
    <xf numFmtId="3" fontId="16" fillId="0" borderId="12" xfId="0" applyNumberFormat="1" applyFont="1" applyBorder="1" applyAlignment="1" applyProtection="1">
      <alignment horizontal="left"/>
    </xf>
    <xf numFmtId="3" fontId="16" fillId="0" borderId="12" xfId="0" applyNumberFormat="1" applyFont="1" applyFill="1" applyBorder="1" applyProtection="1"/>
    <xf numFmtId="3" fontId="19" fillId="0" borderId="12" xfId="0" applyNumberFormat="1" applyFont="1" applyFill="1" applyBorder="1" applyProtection="1"/>
    <xf numFmtId="3" fontId="19" fillId="0" borderId="15" xfId="0" applyNumberFormat="1" applyFont="1" applyBorder="1" applyAlignment="1" applyProtection="1">
      <alignment horizontal="left"/>
    </xf>
    <xf numFmtId="3" fontId="19" fillId="0" borderId="12" xfId="0" applyNumberFormat="1" applyFont="1" applyBorder="1" applyAlignment="1" applyProtection="1">
      <alignment horizontal="left"/>
    </xf>
    <xf numFmtId="3" fontId="19" fillId="0" borderId="12" xfId="0" applyNumberFormat="1" applyFont="1" applyFill="1" applyBorder="1" applyAlignment="1" applyProtection="1"/>
    <xf numFmtId="49" fontId="19" fillId="0" borderId="15" xfId="0" applyNumberFormat="1" applyFont="1" applyBorder="1" applyAlignment="1" applyProtection="1">
      <alignment horizontal="left"/>
    </xf>
    <xf numFmtId="3" fontId="19" fillId="0" borderId="15" xfId="0" applyNumberFormat="1" applyFont="1" applyFill="1" applyBorder="1" applyAlignment="1" applyProtection="1"/>
    <xf numFmtId="3" fontId="19" fillId="0" borderId="15" xfId="0" applyNumberFormat="1" applyFont="1" applyFill="1" applyBorder="1" applyAlignment="1" applyProtection="1">
      <alignment horizontal="left"/>
    </xf>
    <xf numFmtId="3" fontId="19" fillId="0" borderId="0" xfId="0" applyNumberFormat="1" applyFont="1" applyBorder="1" applyAlignment="1" applyProtection="1">
      <alignment horizontal="left"/>
    </xf>
    <xf numFmtId="3" fontId="16" fillId="0" borderId="0" xfId="0" applyNumberFormat="1" applyFont="1" applyBorder="1" applyAlignment="1" applyProtection="1">
      <alignment horizontal="left"/>
    </xf>
    <xf numFmtId="3" fontId="16" fillId="0" borderId="2" xfId="0" applyNumberFormat="1" applyFont="1" applyFill="1" applyBorder="1" applyProtection="1"/>
    <xf numFmtId="3" fontId="16" fillId="0" borderId="6" xfId="0" applyNumberFormat="1" applyFont="1" applyFill="1" applyBorder="1" applyProtection="1"/>
    <xf numFmtId="3" fontId="16" fillId="0" borderId="10" xfId="0" applyNumberFormat="1" applyFont="1" applyFill="1" applyBorder="1" applyProtection="1"/>
    <xf numFmtId="3" fontId="16" fillId="0" borderId="25" xfId="0" applyNumberFormat="1" applyFont="1" applyFill="1" applyBorder="1" applyProtection="1"/>
    <xf numFmtId="3" fontId="16" fillId="0" borderId="2" xfId="0" applyNumberFormat="1" applyFont="1" applyBorder="1"/>
    <xf numFmtId="3" fontId="19" fillId="0" borderId="2" xfId="0" applyNumberFormat="1" applyFont="1" applyBorder="1" applyAlignment="1" applyProtection="1">
      <alignment horizontal="left"/>
    </xf>
    <xf numFmtId="3" fontId="19" fillId="0" borderId="2" xfId="0" applyNumberFormat="1" applyFont="1" applyFill="1" applyBorder="1" applyProtection="1"/>
    <xf numFmtId="3" fontId="19" fillId="0" borderId="6" xfId="0" applyNumberFormat="1" applyFont="1" applyFill="1" applyBorder="1" applyProtection="1"/>
    <xf numFmtId="3" fontId="19" fillId="0" borderId="10" xfId="0" applyNumberFormat="1" applyFont="1" applyBorder="1"/>
    <xf numFmtId="3" fontId="19" fillId="0" borderId="25" xfId="0" applyNumberFormat="1" applyFont="1" applyBorder="1"/>
    <xf numFmtId="3" fontId="19" fillId="0" borderId="2" xfId="0" applyNumberFormat="1" applyFont="1" applyBorder="1"/>
    <xf numFmtId="3" fontId="19" fillId="0" borderId="0" xfId="0" applyNumberFormat="1" applyFont="1"/>
    <xf numFmtId="3" fontId="19" fillId="0" borderId="0" xfId="0" applyNumberFormat="1" applyFont="1" applyFill="1" applyBorder="1" applyAlignment="1" applyProtection="1"/>
    <xf numFmtId="3" fontId="19" fillId="0" borderId="2" xfId="0" applyNumberFormat="1" applyFont="1" applyFill="1" applyBorder="1" applyAlignment="1" applyProtection="1"/>
    <xf numFmtId="3" fontId="19" fillId="0" borderId="10" xfId="0" applyNumberFormat="1" applyFont="1" applyFill="1" applyBorder="1" applyProtection="1"/>
    <xf numFmtId="3" fontId="19" fillId="0" borderId="0" xfId="0" applyNumberFormat="1" applyFont="1" applyFill="1" applyBorder="1" applyAlignment="1" applyProtection="1">
      <alignment horizontal="left"/>
    </xf>
    <xf numFmtId="3" fontId="19" fillId="0" borderId="25" xfId="0" applyNumberFormat="1" applyFont="1" applyFill="1" applyBorder="1" applyProtection="1"/>
    <xf numFmtId="3" fontId="19" fillId="0" borderId="30" xfId="0" applyNumberFormat="1" applyFont="1" applyFill="1" applyBorder="1" applyProtection="1"/>
    <xf numFmtId="3" fontId="16" fillId="0" borderId="2" xfId="0" applyNumberFormat="1" applyFont="1" applyFill="1" applyBorder="1" applyAlignment="1" applyProtection="1"/>
    <xf numFmtId="3" fontId="16" fillId="0" borderId="25" xfId="0" applyNumberFormat="1" applyFont="1" applyBorder="1"/>
    <xf numFmtId="3" fontId="19" fillId="0" borderId="2" xfId="0" applyNumberFormat="1" applyFont="1" applyFill="1" applyBorder="1" applyAlignment="1" applyProtection="1">
      <alignment horizontal="right"/>
    </xf>
    <xf numFmtId="3" fontId="19" fillId="0" borderId="22" xfId="0" applyNumberFormat="1" applyFont="1" applyBorder="1"/>
    <xf numFmtId="3" fontId="19" fillId="0" borderId="23" xfId="0" applyNumberFormat="1" applyFont="1" applyBorder="1"/>
    <xf numFmtId="3" fontId="19" fillId="0" borderId="22" xfId="0" applyNumberFormat="1" applyFont="1" applyFill="1" applyBorder="1" applyProtection="1"/>
    <xf numFmtId="3" fontId="19" fillId="0" borderId="23" xfId="0" applyNumberFormat="1" applyFont="1" applyFill="1" applyBorder="1" applyProtection="1"/>
    <xf numFmtId="3" fontId="19" fillId="0" borderId="5" xfId="0" applyNumberFormat="1" applyFont="1" applyBorder="1" applyAlignment="1" applyProtection="1">
      <alignment horizontal="left"/>
    </xf>
    <xf numFmtId="3" fontId="19" fillId="0" borderId="1" xfId="0" applyNumberFormat="1" applyFont="1" applyFill="1" applyBorder="1" applyProtection="1"/>
    <xf numFmtId="3" fontId="19" fillId="0" borderId="29" xfId="0" applyNumberFormat="1" applyFont="1" applyBorder="1"/>
    <xf numFmtId="3" fontId="16" fillId="0" borderId="29" xfId="0" applyNumberFormat="1" applyFont="1" applyFill="1" applyBorder="1" applyProtection="1"/>
    <xf numFmtId="3" fontId="16" fillId="0" borderId="0" xfId="0" applyNumberFormat="1" applyFont="1" applyFill="1" applyBorder="1" applyAlignment="1" applyProtection="1">
      <alignment horizontal="left"/>
    </xf>
    <xf numFmtId="3" fontId="16" fillId="0" borderId="29" xfId="0" applyNumberFormat="1" applyFont="1" applyFill="1" applyBorder="1" applyAlignment="1" applyProtection="1"/>
    <xf numFmtId="3" fontId="16" fillId="0" borderId="29" xfId="0" applyNumberFormat="1" applyFont="1" applyBorder="1"/>
    <xf numFmtId="3" fontId="19" fillId="0" borderId="29" xfId="0" applyNumberFormat="1" applyFont="1" applyBorder="1" applyAlignment="1" applyProtection="1">
      <alignment horizontal="left"/>
    </xf>
    <xf numFmtId="3" fontId="19" fillId="0" borderId="29" xfId="0" applyNumberFormat="1" applyFont="1" applyFill="1" applyBorder="1" applyProtection="1"/>
    <xf numFmtId="3" fontId="19" fillId="0" borderId="29" xfId="0" applyNumberFormat="1" applyFont="1" applyFill="1" applyBorder="1" applyAlignment="1" applyProtection="1"/>
    <xf numFmtId="3" fontId="19" fillId="0" borderId="0" xfId="0" applyNumberFormat="1" applyFont="1" applyBorder="1" applyAlignment="1">
      <alignment horizontal="left"/>
    </xf>
    <xf numFmtId="3" fontId="16" fillId="0" borderId="29" xfId="0" applyNumberFormat="1" applyFont="1" applyBorder="1" applyAlignment="1" applyProtection="1">
      <alignment horizontal="left"/>
    </xf>
    <xf numFmtId="3" fontId="16" fillId="0" borderId="11" xfId="0" applyNumberFormat="1" applyFont="1" applyFill="1" applyBorder="1" applyProtection="1"/>
    <xf numFmtId="3" fontId="19" fillId="0" borderId="11" xfId="0" applyNumberFormat="1" applyFont="1" applyFill="1" applyBorder="1" applyProtection="1"/>
    <xf numFmtId="3" fontId="19" fillId="0" borderId="11" xfId="0" applyNumberFormat="1" applyFont="1" applyBorder="1"/>
    <xf numFmtId="3" fontId="16" fillId="0" borderId="0" xfId="0" applyNumberFormat="1" applyFont="1" applyBorder="1" applyAlignment="1">
      <alignment horizontal="left"/>
    </xf>
    <xf numFmtId="3" fontId="19" fillId="0" borderId="2" xfId="0" applyNumberFormat="1" applyFont="1" applyBorder="1" applyAlignment="1">
      <alignment horizontal="left"/>
    </xf>
    <xf numFmtId="3" fontId="19" fillId="0" borderId="32" xfId="0" applyNumberFormat="1" applyFont="1" applyBorder="1" applyAlignment="1" applyProtection="1">
      <alignment horizontal="left"/>
    </xf>
    <xf numFmtId="3" fontId="16" fillId="0" borderId="40" xfId="0" applyNumberFormat="1" applyFont="1" applyBorder="1" applyAlignment="1" applyProtection="1">
      <alignment horizontal="left"/>
    </xf>
    <xf numFmtId="3" fontId="16" fillId="0" borderId="40" xfId="0" applyNumberFormat="1" applyFont="1" applyFill="1" applyBorder="1" applyProtection="1"/>
    <xf numFmtId="3" fontId="16" fillId="0" borderId="41" xfId="0" applyNumberFormat="1" applyFont="1" applyFill="1" applyBorder="1" applyProtection="1"/>
    <xf numFmtId="3" fontId="16" fillId="0" borderId="42" xfId="0" applyNumberFormat="1" applyFont="1" applyBorder="1"/>
    <xf numFmtId="3" fontId="16" fillId="0" borderId="40" xfId="0" applyNumberFormat="1" applyFont="1" applyBorder="1"/>
    <xf numFmtId="3" fontId="19" fillId="0" borderId="30" xfId="0" applyNumberFormat="1" applyFont="1" applyBorder="1"/>
    <xf numFmtId="3" fontId="17" fillId="0" borderId="28" xfId="0" applyNumberFormat="1" applyFont="1" applyBorder="1" applyAlignment="1" applyProtection="1">
      <alignment horizontal="left" vertical="center"/>
    </xf>
    <xf numFmtId="3" fontId="17" fillId="0" borderId="13" xfId="0" applyNumberFormat="1" applyFont="1" applyBorder="1" applyAlignment="1" applyProtection="1">
      <alignment horizontal="left" vertical="center"/>
    </xf>
    <xf numFmtId="3" fontId="17" fillId="0" borderId="13" xfId="0" applyNumberFormat="1" applyFont="1" applyFill="1" applyBorder="1" applyAlignment="1" applyProtection="1">
      <alignment vertical="center"/>
    </xf>
    <xf numFmtId="3" fontId="17" fillId="0" borderId="13" xfId="0" applyNumberFormat="1" applyFont="1" applyBorder="1" applyAlignment="1">
      <alignment vertical="center"/>
    </xf>
    <xf numFmtId="3" fontId="16" fillId="0" borderId="8" xfId="0" applyNumberFormat="1" applyFont="1" applyBorder="1" applyAlignment="1" applyProtection="1">
      <alignment horizontal="left" vertical="center"/>
    </xf>
    <xf numFmtId="3" fontId="16" fillId="0" borderId="7" xfId="0" applyNumberFormat="1" applyFont="1" applyBorder="1" applyAlignment="1" applyProtection="1">
      <alignment horizontal="left" vertical="center"/>
    </xf>
    <xf numFmtId="3" fontId="16" fillId="0" borderId="7" xfId="0" applyNumberFormat="1" applyFont="1" applyFill="1" applyBorder="1" applyAlignment="1" applyProtection="1">
      <alignment vertical="center"/>
    </xf>
    <xf numFmtId="3" fontId="16" fillId="0" borderId="31" xfId="0" applyNumberFormat="1" applyFont="1" applyFill="1" applyBorder="1" applyAlignment="1" applyProtection="1">
      <alignment vertical="center"/>
    </xf>
    <xf numFmtId="3" fontId="16" fillId="0" borderId="24" xfId="0" applyNumberFormat="1" applyFont="1" applyBorder="1" applyAlignment="1">
      <alignment vertical="center"/>
    </xf>
    <xf numFmtId="3" fontId="16" fillId="0" borderId="7" xfId="0" applyNumberFormat="1" applyFont="1" applyBorder="1" applyAlignment="1">
      <alignment vertical="center"/>
    </xf>
    <xf numFmtId="3" fontId="16" fillId="0" borderId="8" xfId="0" applyNumberFormat="1" applyFont="1" applyFill="1" applyBorder="1" applyAlignment="1" applyProtection="1">
      <alignment horizontal="left" vertical="center"/>
    </xf>
    <xf numFmtId="3" fontId="16" fillId="0" borderId="9" xfId="0" applyNumberFormat="1" applyFont="1" applyFill="1" applyBorder="1" applyAlignment="1" applyProtection="1">
      <alignment vertical="center"/>
    </xf>
    <xf numFmtId="3" fontId="16" fillId="0" borderId="39" xfId="0" applyNumberFormat="1" applyFont="1" applyFill="1" applyBorder="1" applyAlignment="1" applyProtection="1">
      <alignment vertical="center"/>
    </xf>
    <xf numFmtId="0" fontId="25" fillId="3" borderId="54" xfId="0" applyFont="1" applyFill="1" applyBorder="1" applyAlignment="1">
      <alignment horizontal="center"/>
    </xf>
    <xf numFmtId="0" fontId="25" fillId="3" borderId="55" xfId="0" applyFont="1" applyFill="1" applyBorder="1" applyAlignment="1">
      <alignment horizontal="center"/>
    </xf>
    <xf numFmtId="0" fontId="26" fillId="3" borderId="55" xfId="0" applyFont="1" applyFill="1" applyBorder="1"/>
    <xf numFmtId="3" fontId="16" fillId="0" borderId="15" xfId="0" applyNumberFormat="1" applyFont="1" applyFill="1" applyBorder="1" applyAlignment="1" applyProtection="1"/>
    <xf numFmtId="3" fontId="16" fillId="0" borderId="12" xfId="0" applyNumberFormat="1" applyFont="1" applyFill="1" applyBorder="1" applyAlignment="1" applyProtection="1"/>
    <xf numFmtId="3" fontId="16" fillId="0" borderId="15" xfId="0" applyNumberFormat="1" applyFont="1" applyFill="1" applyBorder="1" applyAlignment="1" applyProtection="1">
      <alignment horizontal="left" vertical="center" wrapText="1"/>
    </xf>
    <xf numFmtId="3" fontId="16" fillId="0" borderId="12" xfId="0" applyNumberFormat="1" applyFont="1" applyFill="1" applyBorder="1" applyAlignment="1" applyProtection="1">
      <alignment vertical="center" wrapText="1"/>
    </xf>
    <xf numFmtId="3" fontId="16" fillId="0" borderId="12" xfId="0" applyNumberFormat="1" applyFont="1" applyFill="1" applyBorder="1" applyAlignment="1"/>
    <xf numFmtId="3" fontId="16" fillId="0" borderId="1" xfId="0" applyNumberFormat="1" applyFont="1" applyBorder="1" applyAlignment="1" applyProtection="1">
      <alignment horizontal="left" vertical="center"/>
    </xf>
    <xf numFmtId="3" fontId="16" fillId="0" borderId="2" xfId="0" applyNumberFormat="1" applyFont="1" applyFill="1" applyBorder="1" applyAlignment="1" applyProtection="1">
      <alignment vertical="center"/>
    </xf>
    <xf numFmtId="3" fontId="16" fillId="0" borderId="6" xfId="0" applyNumberFormat="1" applyFont="1" applyFill="1" applyBorder="1" applyAlignment="1" applyProtection="1">
      <alignment vertical="center"/>
    </xf>
    <xf numFmtId="3" fontId="16" fillId="0" borderId="30" xfId="0" applyNumberFormat="1" applyFont="1" applyFill="1" applyBorder="1" applyAlignment="1" applyProtection="1">
      <alignment vertical="center"/>
    </xf>
    <xf numFmtId="3" fontId="16" fillId="0" borderId="12" xfId="0" applyNumberFormat="1" applyFont="1" applyBorder="1" applyAlignment="1">
      <alignment vertical="center"/>
    </xf>
    <xf numFmtId="3" fontId="16" fillId="0" borderId="2" xfId="0" applyNumberFormat="1" applyFont="1" applyBorder="1" applyAlignment="1">
      <alignment vertical="center"/>
    </xf>
    <xf numFmtId="3" fontId="16" fillId="0" borderId="0" xfId="0" applyNumberFormat="1" applyFont="1" applyFill="1" applyBorder="1" applyAlignment="1" applyProtection="1"/>
    <xf numFmtId="3" fontId="16" fillId="0" borderId="30" xfId="0" applyNumberFormat="1" applyFont="1" applyFill="1" applyBorder="1" applyProtection="1"/>
    <xf numFmtId="3" fontId="16" fillId="0" borderId="0" xfId="0" applyNumberFormat="1" applyFont="1" applyFill="1" applyBorder="1" applyAlignment="1" applyProtection="1">
      <alignment vertical="center"/>
    </xf>
    <xf numFmtId="3" fontId="16" fillId="0" borderId="10" xfId="0" applyNumberFormat="1" applyFont="1" applyFill="1" applyBorder="1" applyAlignment="1" applyProtection="1">
      <alignment vertical="center"/>
    </xf>
    <xf numFmtId="3" fontId="16" fillId="0" borderId="23" xfId="0" applyNumberFormat="1" applyFont="1" applyFill="1" applyBorder="1" applyAlignment="1" applyProtection="1">
      <alignment vertical="center"/>
    </xf>
    <xf numFmtId="3" fontId="16" fillId="0" borderId="26" xfId="0" applyNumberFormat="1" applyFont="1" applyFill="1" applyBorder="1" applyAlignment="1" applyProtection="1">
      <alignment vertical="center"/>
    </xf>
    <xf numFmtId="3" fontId="16" fillId="0" borderId="5" xfId="0" applyNumberFormat="1" applyFont="1" applyFill="1" applyBorder="1" applyAlignment="1" applyProtection="1">
      <alignment vertical="center"/>
    </xf>
    <xf numFmtId="3" fontId="16" fillId="0" borderId="1" xfId="0" applyNumberFormat="1" applyFont="1" applyFill="1" applyBorder="1" applyAlignment="1" applyProtection="1">
      <alignment vertical="center"/>
    </xf>
    <xf numFmtId="3" fontId="16" fillId="0" borderId="22" xfId="0" applyNumberFormat="1" applyFont="1" applyFill="1" applyBorder="1" applyAlignment="1" applyProtection="1">
      <alignment vertical="center"/>
    </xf>
    <xf numFmtId="3" fontId="16" fillId="0" borderId="2" xfId="0" applyNumberFormat="1" applyFont="1" applyBorder="1" applyAlignment="1" applyProtection="1">
      <alignment horizontal="left"/>
    </xf>
    <xf numFmtId="3" fontId="16" fillId="0" borderId="0" xfId="0" applyNumberFormat="1" applyFont="1"/>
    <xf numFmtId="3" fontId="16" fillId="0" borderId="11" xfId="0" applyNumberFormat="1" applyFont="1" applyBorder="1"/>
    <xf numFmtId="3" fontId="16" fillId="0" borderId="65" xfId="0" applyNumberFormat="1" applyFont="1" applyBorder="1" applyAlignment="1" applyProtection="1">
      <alignment horizontal="left" vertical="center"/>
    </xf>
    <xf numFmtId="3" fontId="16" fillId="0" borderId="40" xfId="0" applyNumberFormat="1" applyFont="1" applyFill="1" applyBorder="1" applyAlignment="1" applyProtection="1">
      <alignment vertical="center"/>
    </xf>
    <xf numFmtId="3" fontId="16" fillId="0" borderId="41" xfId="0" applyNumberFormat="1" applyFont="1" applyFill="1" applyBorder="1" applyAlignment="1" applyProtection="1">
      <alignment vertical="center"/>
    </xf>
    <xf numFmtId="3" fontId="16" fillId="0" borderId="42" xfId="0" applyNumberFormat="1" applyFont="1" applyBorder="1" applyAlignment="1">
      <alignment vertical="center"/>
    </xf>
    <xf numFmtId="3" fontId="16" fillId="0" borderId="40" xfId="0" applyNumberFormat="1" applyFont="1" applyBorder="1" applyAlignment="1">
      <alignment vertical="center"/>
    </xf>
    <xf numFmtId="3" fontId="16" fillId="0" borderId="66" xfId="0" applyNumberFormat="1" applyFont="1" applyBorder="1" applyAlignment="1" applyProtection="1">
      <alignment horizontal="left"/>
    </xf>
    <xf numFmtId="3" fontId="16" fillId="0" borderId="67" xfId="0" applyNumberFormat="1" applyFont="1" applyBorder="1" applyAlignment="1" applyProtection="1">
      <alignment horizontal="left"/>
    </xf>
    <xf numFmtId="3" fontId="16" fillId="0" borderId="67" xfId="0" applyNumberFormat="1" applyFont="1" applyFill="1" applyBorder="1" applyProtection="1"/>
    <xf numFmtId="3" fontId="16" fillId="0" borderId="67" xfId="0" applyNumberFormat="1" applyFont="1" applyBorder="1"/>
    <xf numFmtId="3" fontId="16" fillId="0" borderId="68" xfId="0" applyNumberFormat="1" applyFont="1" applyBorder="1"/>
    <xf numFmtId="166" fontId="17" fillId="0" borderId="21" xfId="0" applyNumberFormat="1" applyFont="1" applyBorder="1" applyAlignment="1">
      <alignment vertical="center"/>
    </xf>
    <xf numFmtId="166" fontId="16" fillId="0" borderId="14" xfId="0" applyNumberFormat="1" applyFont="1" applyBorder="1"/>
    <xf numFmtId="166" fontId="19" fillId="0" borderId="14" xfId="0" applyNumberFormat="1" applyFont="1" applyBorder="1"/>
    <xf numFmtId="166" fontId="16" fillId="0" borderId="0" xfId="0" applyNumberFormat="1" applyFont="1" applyBorder="1"/>
    <xf numFmtId="166" fontId="19" fillId="0" borderId="0" xfId="0" applyNumberFormat="1" applyFont="1" applyBorder="1"/>
    <xf numFmtId="166" fontId="16" fillId="0" borderId="41" xfId="0" applyNumberFormat="1" applyFont="1" applyBorder="1" applyAlignment="1">
      <alignment vertical="center"/>
    </xf>
    <xf numFmtId="166" fontId="16" fillId="0" borderId="6" xfId="0" applyNumberFormat="1" applyFont="1" applyBorder="1" applyAlignment="1">
      <alignment vertical="center"/>
    </xf>
    <xf numFmtId="166" fontId="19" fillId="0" borderId="6" xfId="0" applyNumberFormat="1" applyFont="1" applyBorder="1"/>
    <xf numFmtId="166" fontId="16" fillId="0" borderId="6" xfId="0" applyNumberFormat="1" applyFont="1" applyBorder="1"/>
    <xf numFmtId="166" fontId="19" fillId="0" borderId="50" xfId="0" applyNumberFormat="1" applyFont="1" applyBorder="1"/>
    <xf numFmtId="166" fontId="16" fillId="0" borderId="69" xfId="0" applyNumberFormat="1" applyFont="1" applyBorder="1"/>
    <xf numFmtId="166" fontId="16" fillId="0" borderId="50" xfId="0" applyNumberFormat="1" applyFont="1" applyBorder="1"/>
    <xf numFmtId="0" fontId="19" fillId="0" borderId="0" xfId="0" applyFont="1" applyAlignment="1">
      <alignment horizontal="left"/>
    </xf>
    <xf numFmtId="3" fontId="19" fillId="0" borderId="35" xfId="0" applyNumberFormat="1" applyFont="1" applyBorder="1" applyAlignment="1" applyProtection="1">
      <alignment horizontal="left"/>
    </xf>
    <xf numFmtId="0" fontId="18" fillId="0" borderId="35" xfId="0" applyFont="1" applyBorder="1"/>
    <xf numFmtId="3" fontId="19" fillId="0" borderId="37" xfId="0" applyNumberFormat="1" applyFont="1" applyBorder="1" applyAlignment="1" applyProtection="1">
      <alignment horizontal="left"/>
    </xf>
    <xf numFmtId="3" fontId="19" fillId="0" borderId="37" xfId="0" applyNumberFormat="1" applyFont="1" applyFill="1" applyBorder="1" applyProtection="1"/>
    <xf numFmtId="3" fontId="19" fillId="0" borderId="37" xfId="0" applyNumberFormat="1" applyFont="1" applyBorder="1"/>
    <xf numFmtId="0" fontId="19" fillId="0" borderId="35" xfId="0" applyFont="1" applyBorder="1"/>
    <xf numFmtId="3" fontId="16" fillId="0" borderId="0" xfId="0" applyNumberFormat="1" applyFont="1" applyFill="1" applyBorder="1" applyProtection="1"/>
    <xf numFmtId="3" fontId="16" fillId="0" borderId="50" xfId="0" applyNumberFormat="1" applyFont="1" applyFill="1" applyBorder="1" applyProtection="1"/>
    <xf numFmtId="3" fontId="16" fillId="0" borderId="51" xfId="0" applyNumberFormat="1" applyFont="1" applyBorder="1"/>
    <xf numFmtId="3" fontId="19" fillId="0" borderId="58" xfId="0" applyNumberFormat="1" applyFont="1" applyFill="1" applyBorder="1" applyProtection="1"/>
    <xf numFmtId="3" fontId="16" fillId="0" borderId="60" xfId="0" applyNumberFormat="1" applyFont="1" applyBorder="1"/>
    <xf numFmtId="3" fontId="19" fillId="0" borderId="58" xfId="0" applyNumberFormat="1" applyFont="1" applyBorder="1"/>
    <xf numFmtId="0" fontId="27" fillId="0" borderId="0" xfId="0" applyFont="1" applyAlignment="1">
      <alignment vertical="center"/>
    </xf>
    <xf numFmtId="4" fontId="27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4" fontId="28" fillId="0" borderId="0" xfId="0" applyNumberFormat="1" applyFont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4" fontId="29" fillId="0" borderId="0" xfId="0" applyNumberFormat="1" applyFont="1" applyAlignment="1">
      <alignment vertical="center"/>
    </xf>
    <xf numFmtId="0" fontId="28" fillId="0" borderId="0" xfId="0" applyFont="1" applyAlignment="1">
      <alignment horizontal="left" vertical="center"/>
    </xf>
    <xf numFmtId="3" fontId="15" fillId="0" borderId="44" xfId="0" applyNumberFormat="1" applyFont="1" applyBorder="1" applyAlignment="1" applyProtection="1">
      <alignment horizontal="left"/>
    </xf>
    <xf numFmtId="3" fontId="15" fillId="0" borderId="15" xfId="0" applyNumberFormat="1" applyFont="1" applyFill="1" applyBorder="1" applyProtection="1"/>
    <xf numFmtId="3" fontId="15" fillId="0" borderId="14" xfId="0" applyNumberFormat="1" applyFont="1" applyFill="1" applyBorder="1" applyProtection="1"/>
    <xf numFmtId="3" fontId="15" fillId="0" borderId="12" xfId="0" applyNumberFormat="1" applyFont="1" applyFill="1" applyBorder="1" applyProtection="1"/>
    <xf numFmtId="3" fontId="15" fillId="0" borderId="0" xfId="0" applyNumberFormat="1" applyFont="1" applyFill="1" applyBorder="1" applyProtection="1"/>
    <xf numFmtId="3" fontId="31" fillId="0" borderId="35" xfId="0" applyNumberFormat="1" applyFont="1" applyFill="1" applyBorder="1" applyProtection="1"/>
    <xf numFmtId="3" fontId="31" fillId="0" borderId="35" xfId="0" applyNumberFormat="1" applyFont="1" applyBorder="1"/>
    <xf numFmtId="3" fontId="31" fillId="0" borderId="35" xfId="0" applyNumberFormat="1" applyFont="1" applyBorder="1" applyAlignment="1">
      <alignment horizontal="center"/>
    </xf>
    <xf numFmtId="3" fontId="31" fillId="0" borderId="44" xfId="0" applyNumberFormat="1" applyFont="1" applyBorder="1" applyAlignment="1" applyProtection="1">
      <alignment horizontal="left"/>
    </xf>
    <xf numFmtId="3" fontId="31" fillId="0" borderId="15" xfId="0" applyNumberFormat="1" applyFont="1" applyFill="1" applyBorder="1" applyProtection="1"/>
    <xf numFmtId="3" fontId="31" fillId="0" borderId="14" xfId="0" applyNumberFormat="1" applyFont="1" applyFill="1" applyBorder="1" applyProtection="1"/>
    <xf numFmtId="3" fontId="31" fillId="0" borderId="12" xfId="0" applyNumberFormat="1" applyFont="1" applyFill="1" applyBorder="1" applyProtection="1"/>
    <xf numFmtId="3" fontId="31" fillId="0" borderId="0" xfId="0" applyNumberFormat="1" applyFont="1" applyFill="1" applyBorder="1" applyProtection="1"/>
    <xf numFmtId="3" fontId="31" fillId="0" borderId="44" xfId="0" applyNumberFormat="1" applyFont="1" applyFill="1" applyBorder="1" applyAlignment="1" applyProtection="1"/>
    <xf numFmtId="3" fontId="15" fillId="0" borderId="35" xfId="0" applyNumberFormat="1" applyFont="1" applyFill="1" applyBorder="1" applyProtection="1"/>
    <xf numFmtId="3" fontId="15" fillId="0" borderId="35" xfId="0" applyNumberFormat="1" applyFont="1" applyBorder="1"/>
    <xf numFmtId="3" fontId="15" fillId="0" borderId="15" xfId="0" applyNumberFormat="1" applyFont="1" applyBorder="1"/>
    <xf numFmtId="3" fontId="15" fillId="0" borderId="37" xfId="0" applyNumberFormat="1" applyFont="1" applyFill="1" applyBorder="1" applyProtection="1"/>
    <xf numFmtId="3" fontId="15" fillId="0" borderId="37" xfId="0" applyNumberFormat="1" applyFont="1" applyBorder="1"/>
    <xf numFmtId="3" fontId="31" fillId="0" borderId="37" xfId="0" applyNumberFormat="1" applyFont="1" applyBorder="1" applyAlignment="1">
      <alignment horizontal="center"/>
    </xf>
    <xf numFmtId="3" fontId="15" fillId="0" borderId="74" xfId="0" applyNumberFormat="1" applyFont="1" applyFill="1" applyBorder="1" applyProtection="1"/>
    <xf numFmtId="3" fontId="15" fillId="0" borderId="80" xfId="0" applyNumberFormat="1" applyFont="1" applyBorder="1" applyAlignment="1" applyProtection="1">
      <alignment horizontal="left"/>
    </xf>
    <xf numFmtId="3" fontId="15" fillId="0" borderId="81" xfId="0" applyNumberFormat="1" applyFont="1" applyFill="1" applyBorder="1" applyProtection="1"/>
    <xf numFmtId="3" fontId="15" fillId="0" borderId="82" xfId="0" applyNumberFormat="1" applyFont="1" applyFill="1" applyBorder="1" applyProtection="1"/>
    <xf numFmtId="3" fontId="15" fillId="0" borderId="82" xfId="0" applyNumberFormat="1" applyFont="1" applyBorder="1"/>
    <xf numFmtId="3" fontId="15" fillId="0" borderId="82" xfId="0" applyNumberFormat="1" applyFont="1" applyBorder="1" applyAlignment="1">
      <alignment horizontal="center"/>
    </xf>
    <xf numFmtId="3" fontId="15" fillId="0" borderId="73" xfId="0" applyNumberFormat="1" applyFont="1" applyBorder="1" applyAlignment="1" applyProtection="1">
      <alignment horizontal="left"/>
    </xf>
    <xf numFmtId="3" fontId="15" fillId="0" borderId="75" xfId="0" applyNumberFormat="1" applyFont="1" applyFill="1" applyBorder="1" applyProtection="1"/>
    <xf numFmtId="3" fontId="15" fillId="0" borderId="76" xfId="0" applyNumberFormat="1" applyFont="1" applyFill="1" applyBorder="1" applyProtection="1"/>
    <xf numFmtId="3" fontId="15" fillId="0" borderId="84" xfId="0" applyNumberFormat="1" applyFont="1" applyFill="1" applyBorder="1" applyProtection="1"/>
    <xf numFmtId="3" fontId="15" fillId="0" borderId="77" xfId="0" applyNumberFormat="1" applyFont="1" applyFill="1" applyBorder="1" applyProtection="1"/>
    <xf numFmtId="3" fontId="15" fillId="0" borderId="77" xfId="0" applyNumberFormat="1" applyFont="1" applyBorder="1"/>
    <xf numFmtId="3" fontId="31" fillId="0" borderId="77" xfId="0" applyNumberFormat="1" applyFont="1" applyBorder="1" applyAlignment="1">
      <alignment horizontal="center"/>
    </xf>
    <xf numFmtId="3" fontId="15" fillId="0" borderId="77" xfId="0" applyNumberFormat="1" applyFont="1" applyBorder="1" applyAlignment="1">
      <alignment horizontal="center"/>
    </xf>
    <xf numFmtId="3" fontId="15" fillId="0" borderId="73" xfId="0" applyNumberFormat="1" applyFont="1" applyBorder="1" applyAlignment="1" applyProtection="1">
      <alignment horizontal="center" vertical="center"/>
    </xf>
    <xf numFmtId="3" fontId="15" fillId="0" borderId="74" xfId="0" applyNumberFormat="1" applyFont="1" applyFill="1" applyBorder="1" applyAlignment="1" applyProtection="1">
      <alignment vertical="center"/>
    </xf>
    <xf numFmtId="3" fontId="15" fillId="0" borderId="72" xfId="0" applyNumberFormat="1" applyFont="1" applyFill="1" applyBorder="1" applyAlignment="1" applyProtection="1">
      <alignment vertical="center"/>
    </xf>
    <xf numFmtId="3" fontId="15" fillId="0" borderId="72" xfId="0" applyNumberFormat="1" applyFont="1" applyBorder="1" applyAlignment="1">
      <alignment vertical="center"/>
    </xf>
    <xf numFmtId="3" fontId="15" fillId="0" borderId="72" xfId="0" applyNumberFormat="1" applyFont="1" applyBorder="1" applyAlignment="1">
      <alignment horizontal="center" vertical="center"/>
    </xf>
    <xf numFmtId="3" fontId="31" fillId="0" borderId="73" xfId="0" applyNumberFormat="1" applyFont="1" applyBorder="1" applyAlignment="1" applyProtection="1">
      <alignment horizontal="left"/>
    </xf>
    <xf numFmtId="3" fontId="31" fillId="0" borderId="73" xfId="0" applyNumberFormat="1" applyFont="1" applyFill="1" applyBorder="1" applyAlignment="1" applyProtection="1"/>
    <xf numFmtId="169" fontId="32" fillId="0" borderId="0" xfId="0" applyNumberFormat="1" applyFont="1" applyBorder="1" applyAlignment="1" applyProtection="1">
      <alignment horizontal="left"/>
    </xf>
    <xf numFmtId="4" fontId="30" fillId="0" borderId="0" xfId="0" applyNumberFormat="1" applyFont="1" applyAlignment="1">
      <alignment vertical="center"/>
    </xf>
    <xf numFmtId="169" fontId="1" fillId="0" borderId="0" xfId="0" applyNumberFormat="1" applyFont="1" applyBorder="1" applyAlignment="1" applyProtection="1">
      <alignment horizontal="left"/>
    </xf>
    <xf numFmtId="3" fontId="15" fillId="0" borderId="87" xfId="0" applyNumberFormat="1" applyFont="1" applyBorder="1" applyAlignment="1" applyProtection="1">
      <alignment horizontal="left"/>
    </xf>
    <xf numFmtId="3" fontId="15" fillId="0" borderId="15" xfId="0" applyNumberFormat="1" applyFont="1" applyBorder="1" applyAlignment="1" applyProtection="1">
      <alignment horizontal="left"/>
    </xf>
    <xf numFmtId="49" fontId="31" fillId="0" borderId="15" xfId="0" applyNumberFormat="1" applyFont="1" applyBorder="1" applyAlignment="1" applyProtection="1">
      <alignment horizontal="left"/>
    </xf>
    <xf numFmtId="3" fontId="15" fillId="0" borderId="74" xfId="0" applyNumberFormat="1" applyFont="1" applyBorder="1" applyAlignment="1" applyProtection="1">
      <alignment horizontal="left"/>
    </xf>
    <xf numFmtId="3" fontId="15" fillId="0" borderId="15" xfId="0" applyNumberFormat="1" applyFont="1" applyFill="1" applyBorder="1" applyAlignment="1" applyProtection="1"/>
    <xf numFmtId="3" fontId="15" fillId="0" borderId="15" xfId="0" applyNumberFormat="1" applyFont="1" applyFill="1" applyBorder="1" applyAlignment="1" applyProtection="1">
      <alignment horizontal="left"/>
    </xf>
    <xf numFmtId="3" fontId="15" fillId="0" borderId="74" xfId="0" applyNumberFormat="1" applyFont="1" applyFill="1" applyBorder="1" applyAlignment="1" applyProtection="1">
      <alignment horizontal="left"/>
    </xf>
    <xf numFmtId="3" fontId="31" fillId="0" borderId="15" xfId="0" applyNumberFormat="1" applyFont="1" applyFill="1" applyBorder="1" applyAlignment="1" applyProtection="1">
      <alignment horizontal="left"/>
    </xf>
    <xf numFmtId="3" fontId="16" fillId="0" borderId="2" xfId="0" applyNumberFormat="1" applyFont="1" applyFill="1" applyBorder="1" applyAlignment="1" applyProtection="1">
      <alignment horizontal="right" vertical="center"/>
    </xf>
    <xf numFmtId="3" fontId="15" fillId="0" borderId="20" xfId="0" applyNumberFormat="1" applyFont="1" applyFill="1" applyBorder="1" applyProtection="1"/>
    <xf numFmtId="3" fontId="31" fillId="0" borderId="19" xfId="0" applyNumberFormat="1" applyFont="1" applyBorder="1" applyAlignment="1" applyProtection="1">
      <alignment horizontal="left"/>
    </xf>
    <xf numFmtId="4" fontId="0" fillId="0" borderId="0" xfId="0" applyNumberFormat="1"/>
    <xf numFmtId="4" fontId="0" fillId="0" borderId="0" xfId="0" applyNumberFormat="1" applyFont="1"/>
    <xf numFmtId="3" fontId="19" fillId="0" borderId="12" xfId="0" applyNumberFormat="1" applyFont="1" applyBorder="1" applyAlignment="1">
      <alignment horizontal="right"/>
    </xf>
    <xf numFmtId="3" fontId="19" fillId="0" borderId="51" xfId="0" applyNumberFormat="1" applyFont="1" applyBorder="1"/>
    <xf numFmtId="3" fontId="19" fillId="0" borderId="60" xfId="0" applyNumberFormat="1" applyFont="1" applyBorder="1"/>
    <xf numFmtId="3" fontId="18" fillId="0" borderId="29" xfId="0" applyNumberFormat="1" applyFont="1" applyBorder="1"/>
    <xf numFmtId="4" fontId="16" fillId="0" borderId="7" xfId="0" applyNumberFormat="1" applyFont="1" applyFill="1" applyBorder="1" applyAlignment="1" applyProtection="1">
      <alignment vertical="center"/>
    </xf>
    <xf numFmtId="3" fontId="16" fillId="0" borderId="7" xfId="0" applyNumberFormat="1" applyFont="1" applyFill="1" applyBorder="1" applyProtection="1"/>
    <xf numFmtId="166" fontId="16" fillId="0" borderId="18" xfId="0" applyNumberFormat="1" applyFont="1" applyBorder="1"/>
    <xf numFmtId="166" fontId="16" fillId="0" borderId="9" xfId="0" applyNumberFormat="1" applyFont="1" applyBorder="1" applyAlignment="1">
      <alignment vertical="center"/>
    </xf>
    <xf numFmtId="166" fontId="16" fillId="0" borderId="41" xfId="0" applyNumberFormat="1" applyFont="1" applyBorder="1"/>
    <xf numFmtId="3" fontId="15" fillId="0" borderId="89" xfId="0" applyNumberFormat="1" applyFont="1" applyFill="1" applyBorder="1" applyProtection="1"/>
    <xf numFmtId="0" fontId="25" fillId="3" borderId="90" xfId="0" applyFont="1" applyFill="1" applyBorder="1" applyAlignment="1">
      <alignment horizontal="center"/>
    </xf>
    <xf numFmtId="3" fontId="15" fillId="0" borderId="87" xfId="0" applyNumberFormat="1" applyFont="1" applyFill="1" applyBorder="1" applyProtection="1"/>
    <xf numFmtId="3" fontId="15" fillId="0" borderId="60" xfId="0" applyNumberFormat="1" applyFont="1" applyFill="1" applyBorder="1" applyProtection="1"/>
    <xf numFmtId="3" fontId="31" fillId="0" borderId="60" xfId="0" applyNumberFormat="1" applyFont="1" applyFill="1" applyBorder="1" applyProtection="1"/>
    <xf numFmtId="3" fontId="31" fillId="0" borderId="92" xfId="0" applyNumberFormat="1" applyFont="1" applyFill="1" applyBorder="1" applyProtection="1"/>
    <xf numFmtId="3" fontId="15" fillId="0" borderId="14" xfId="0" applyNumberFormat="1" applyFont="1" applyFill="1" applyBorder="1" applyAlignment="1" applyProtection="1">
      <alignment vertical="center"/>
    </xf>
    <xf numFmtId="3" fontId="15" fillId="0" borderId="12" xfId="0" applyNumberFormat="1" applyFont="1" applyFill="1" applyBorder="1" applyAlignment="1" applyProtection="1">
      <alignment vertical="center"/>
    </xf>
    <xf numFmtId="166" fontId="31" fillId="0" borderId="83" xfId="0" applyNumberFormat="1" applyFont="1" applyBorder="1"/>
    <xf numFmtId="166" fontId="31" fillId="0" borderId="36" xfId="0" applyNumberFormat="1" applyFont="1" applyBorder="1"/>
    <xf numFmtId="166" fontId="31" fillId="0" borderId="85" xfId="0" applyNumberFormat="1" applyFont="1" applyBorder="1"/>
    <xf numFmtId="166" fontId="31" fillId="0" borderId="93" xfId="0" applyNumberFormat="1" applyFont="1" applyBorder="1"/>
    <xf numFmtId="166" fontId="15" fillId="0" borderId="85" xfId="0" applyNumberFormat="1" applyFont="1" applyBorder="1"/>
    <xf numFmtId="166" fontId="31" fillId="0" borderId="33" xfId="0" applyNumberFormat="1" applyFont="1" applyBorder="1"/>
    <xf numFmtId="166" fontId="15" fillId="0" borderId="63" xfId="0" applyNumberFormat="1" applyFont="1" applyBorder="1" applyAlignment="1">
      <alignment vertical="center"/>
    </xf>
    <xf numFmtId="3" fontId="19" fillId="0" borderId="35" xfId="0" applyNumberFormat="1" applyFont="1" applyBorder="1"/>
    <xf numFmtId="165" fontId="31" fillId="0" borderId="14" xfId="0" applyNumberFormat="1" applyFont="1" applyFill="1" applyBorder="1" applyProtection="1"/>
    <xf numFmtId="3" fontId="15" fillId="0" borderId="73" xfId="0" applyNumberFormat="1" applyFont="1" applyBorder="1" applyAlignment="1" applyProtection="1">
      <alignment horizontal="right"/>
    </xf>
    <xf numFmtId="3" fontId="31" fillId="0" borderId="15" xfId="0" applyNumberFormat="1" applyFont="1" applyFill="1" applyBorder="1" applyAlignment="1" applyProtection="1"/>
    <xf numFmtId="3" fontId="31" fillId="0" borderId="15" xfId="0" applyNumberFormat="1" applyFont="1" applyBorder="1" applyAlignment="1" applyProtection="1">
      <alignment horizontal="left"/>
    </xf>
    <xf numFmtId="3" fontId="31" fillId="0" borderId="14" xfId="0" applyNumberFormat="1" applyFont="1" applyBorder="1"/>
    <xf numFmtId="3" fontId="31" fillId="0" borderId="12" xfId="0" applyNumberFormat="1" applyFont="1" applyBorder="1"/>
    <xf numFmtId="3" fontId="31" fillId="0" borderId="0" xfId="0" applyNumberFormat="1" applyFont="1" applyBorder="1"/>
    <xf numFmtId="0" fontId="35" fillId="2" borderId="12" xfId="0" applyFont="1" applyFill="1" applyBorder="1" applyAlignment="1">
      <alignment horizontal="center"/>
    </xf>
    <xf numFmtId="3" fontId="35" fillId="2" borderId="12" xfId="0" applyNumberFormat="1" applyFont="1" applyFill="1" applyBorder="1" applyAlignment="1">
      <alignment horizontal="center"/>
    </xf>
    <xf numFmtId="3" fontId="35" fillId="2" borderId="12" xfId="0" applyNumberFormat="1" applyFont="1" applyFill="1" applyBorder="1" applyAlignment="1" applyProtection="1">
      <alignment horizontal="center"/>
    </xf>
    <xf numFmtId="0" fontId="35" fillId="2" borderId="12" xfId="0" applyFont="1" applyFill="1" applyBorder="1" applyAlignment="1">
      <alignment horizontal="center" vertical="center" wrapText="1"/>
    </xf>
    <xf numFmtId="175" fontId="35" fillId="2" borderId="12" xfId="0" applyNumberFormat="1" applyFont="1" applyFill="1" applyBorder="1" applyAlignment="1">
      <alignment horizontal="center" vertical="center"/>
    </xf>
    <xf numFmtId="0" fontId="35" fillId="2" borderId="52" xfId="0" applyFont="1" applyFill="1" applyBorder="1" applyAlignment="1">
      <alignment horizontal="center"/>
    </xf>
    <xf numFmtId="3" fontId="35" fillId="2" borderId="52" xfId="0" applyNumberFormat="1" applyFont="1" applyFill="1" applyBorder="1" applyAlignment="1">
      <alignment horizontal="center"/>
    </xf>
    <xf numFmtId="3" fontId="35" fillId="2" borderId="52" xfId="0" applyNumberFormat="1" applyFont="1" applyFill="1" applyBorder="1" applyAlignment="1" applyProtection="1">
      <alignment horizontal="center"/>
    </xf>
    <xf numFmtId="3" fontId="35" fillId="2" borderId="52" xfId="0" applyNumberFormat="1" applyFont="1" applyFill="1" applyBorder="1" applyAlignment="1" applyProtection="1">
      <alignment horizontal="center" vertical="center" wrapText="1"/>
    </xf>
    <xf numFmtId="0" fontId="35" fillId="2" borderId="52" xfId="0" applyFont="1" applyFill="1" applyBorder="1" applyAlignment="1">
      <alignment horizontal="center" vertical="center" wrapText="1"/>
    </xf>
    <xf numFmtId="175" fontId="35" fillId="2" borderId="52" xfId="0" applyNumberFormat="1" applyFont="1" applyFill="1" applyBorder="1" applyAlignment="1">
      <alignment horizontal="center"/>
    </xf>
    <xf numFmtId="49" fontId="35" fillId="2" borderId="53" xfId="0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/>
    </xf>
    <xf numFmtId="0" fontId="33" fillId="0" borderId="0" xfId="0" applyFont="1" applyBorder="1" applyAlignment="1">
      <alignment horizontal="center"/>
    </xf>
    <xf numFmtId="169" fontId="35" fillId="2" borderId="24" xfId="0" applyNumberFormat="1" applyFont="1" applyFill="1" applyBorder="1" applyAlignment="1" applyProtection="1">
      <alignment horizontal="center" vertical="center" wrapText="1"/>
    </xf>
    <xf numFmtId="3" fontId="35" fillId="2" borderId="24" xfId="0" applyNumberFormat="1" applyFont="1" applyFill="1" applyBorder="1" applyAlignment="1" applyProtection="1">
      <alignment horizontal="center" vertical="center" wrapText="1"/>
    </xf>
    <xf numFmtId="3" fontId="35" fillId="2" borderId="17" xfId="0" applyNumberFormat="1" applyFont="1" applyFill="1" applyBorder="1" applyAlignment="1" applyProtection="1">
      <alignment horizontal="center" vertical="center" wrapText="1"/>
    </xf>
    <xf numFmtId="49" fontId="35" fillId="2" borderId="88" xfId="0" applyNumberFormat="1" applyFont="1" applyFill="1" applyBorder="1" applyAlignment="1">
      <alignment horizontal="center" vertical="center" wrapText="1"/>
    </xf>
    <xf numFmtId="49" fontId="35" fillId="2" borderId="27" xfId="0" applyNumberFormat="1" applyFont="1" applyFill="1" applyBorder="1" applyAlignment="1">
      <alignment horizontal="center" vertical="center" wrapText="1"/>
    </xf>
    <xf numFmtId="0" fontId="35" fillId="2" borderId="17" xfId="0" applyFont="1" applyFill="1" applyBorder="1" applyAlignment="1">
      <alignment horizontal="center" vertical="center"/>
    </xf>
    <xf numFmtId="0" fontId="35" fillId="2" borderId="64" xfId="0" applyFont="1" applyFill="1" applyBorder="1" applyAlignment="1">
      <alignment horizontal="center" vertical="center"/>
    </xf>
    <xf numFmtId="0" fontId="35" fillId="2" borderId="12" xfId="0" applyFont="1" applyFill="1" applyBorder="1" applyAlignment="1">
      <alignment horizontal="center" vertical="center"/>
    </xf>
    <xf numFmtId="0" fontId="35" fillId="2" borderId="70" xfId="0" applyFont="1" applyFill="1" applyBorder="1" applyAlignment="1">
      <alignment horizontal="center" vertical="center"/>
    </xf>
    <xf numFmtId="0" fontId="35" fillId="2" borderId="15" xfId="0" applyFont="1" applyFill="1" applyBorder="1" applyAlignment="1">
      <alignment horizontal="center" vertical="center"/>
    </xf>
    <xf numFmtId="0" fontId="35" fillId="2" borderId="71" xfId="0" applyFont="1" applyFill="1" applyBorder="1" applyAlignment="1">
      <alignment horizontal="center" vertical="center"/>
    </xf>
    <xf numFmtId="169" fontId="5" fillId="0" borderId="0" xfId="0" applyNumberFormat="1" applyFont="1" applyBorder="1" applyAlignment="1" applyProtection="1">
      <alignment horizontal="left"/>
    </xf>
    <xf numFmtId="0" fontId="24" fillId="0" borderId="0" xfId="0" applyFont="1" applyBorder="1" applyAlignment="1">
      <alignment horizontal="center"/>
    </xf>
    <xf numFmtId="0" fontId="25" fillId="3" borderId="56" xfId="0" applyFont="1" applyFill="1" applyBorder="1" applyAlignment="1">
      <alignment horizontal="center" vertical="center"/>
    </xf>
    <xf numFmtId="0" fontId="25" fillId="3" borderId="57" xfId="0" applyFont="1" applyFill="1" applyBorder="1" applyAlignment="1">
      <alignment horizontal="center" vertical="center"/>
    </xf>
    <xf numFmtId="0" fontId="26" fillId="3" borderId="79" xfId="0" applyFont="1" applyFill="1" applyBorder="1" applyAlignment="1">
      <alignment horizontal="center" wrapText="1"/>
    </xf>
    <xf numFmtId="0" fontId="26" fillId="3" borderId="86" xfId="0" applyFont="1" applyFill="1" applyBorder="1" applyAlignment="1">
      <alignment horizontal="center" wrapText="1"/>
    </xf>
    <xf numFmtId="0" fontId="25" fillId="3" borderId="48" xfId="0" applyFont="1" applyFill="1" applyBorder="1" applyAlignment="1">
      <alignment horizontal="center" vertical="center"/>
    </xf>
    <xf numFmtId="0" fontId="25" fillId="3" borderId="45" xfId="0" applyFont="1" applyFill="1" applyBorder="1" applyAlignment="1">
      <alignment horizontal="center" vertical="center"/>
    </xf>
    <xf numFmtId="0" fontId="25" fillId="3" borderId="43" xfId="0" applyFont="1" applyFill="1" applyBorder="1" applyAlignment="1">
      <alignment horizontal="center" vertical="center"/>
    </xf>
    <xf numFmtId="0" fontId="25" fillId="3" borderId="46" xfId="0" applyFont="1" applyFill="1" applyBorder="1" applyAlignment="1">
      <alignment horizontal="center"/>
    </xf>
    <xf numFmtId="0" fontId="25" fillId="3" borderId="47" xfId="0" applyFont="1" applyFill="1" applyBorder="1" applyAlignment="1">
      <alignment horizontal="center"/>
    </xf>
    <xf numFmtId="0" fontId="25" fillId="3" borderId="61" xfId="0" applyFont="1" applyFill="1" applyBorder="1" applyAlignment="1">
      <alignment horizontal="center" vertical="center" wrapText="1"/>
    </xf>
    <xf numFmtId="0" fontId="25" fillId="3" borderId="59" xfId="0" applyFont="1" applyFill="1" applyBorder="1" applyAlignment="1">
      <alignment horizontal="center" vertical="center" wrapText="1"/>
    </xf>
    <xf numFmtId="0" fontId="25" fillId="3" borderId="62" xfId="0" applyFont="1" applyFill="1" applyBorder="1" applyAlignment="1">
      <alignment horizontal="center" vertical="center" wrapText="1"/>
    </xf>
    <xf numFmtId="0" fontId="26" fillId="3" borderId="78" xfId="0" applyFont="1" applyFill="1" applyBorder="1" applyAlignment="1">
      <alignment horizontal="center" vertical="center"/>
    </xf>
    <xf numFmtId="0" fontId="26" fillId="3" borderId="38" xfId="0" applyFont="1" applyFill="1" applyBorder="1" applyAlignment="1">
      <alignment horizontal="center" vertical="center"/>
    </xf>
    <xf numFmtId="0" fontId="25" fillId="3" borderId="91" xfId="0" applyFont="1" applyFill="1" applyBorder="1" applyAlignment="1">
      <alignment horizontal="center" vertical="center"/>
    </xf>
    <xf numFmtId="0" fontId="25" fillId="3" borderId="62" xfId="0" applyFont="1" applyFill="1" applyBorder="1" applyAlignment="1">
      <alignment horizontal="center" vertical="center"/>
    </xf>
  </cellXfs>
  <cellStyles count="3">
    <cellStyle name="Euro" xfId="1" xr:uid="{00000000-0005-0000-0000-000000000000}"/>
    <cellStyle name="Normal" xfId="0" builtinId="0"/>
    <cellStyle name="Normal 2" xfId="2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2323DC"/>
      <rgbColor rgb="00FF00FF"/>
      <rgbColor rgb="00FFFF00"/>
      <rgbColor rgb="0000FFFF"/>
      <rgbColor rgb="00800080"/>
      <rgbColor rgb="00800000"/>
      <rgbColor rgb="00008080"/>
      <rgbColor rgb="002300DC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33CC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66"/>
      <color rgb="FF062948"/>
      <color rgb="FF000099"/>
      <color rgb="FFFFCCFF"/>
      <color rgb="FF003399"/>
      <color rgb="FFFFFFCC"/>
      <color rgb="FF0066CC"/>
      <color rgb="FF0033CC"/>
      <color rgb="FF0000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47625</xdr:rowOff>
    </xdr:from>
    <xdr:to>
      <xdr:col>14</xdr:col>
      <xdr:colOff>0</xdr:colOff>
      <xdr:row>4</xdr:row>
      <xdr:rowOff>95250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0" y="47625"/>
          <a:ext cx="8791575" cy="495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A" sz="1200" b="1" i="0" u="none" strike="noStrike">
              <a:solidFill>
                <a:srgbClr val="000066"/>
              </a:solidFill>
              <a:effectLst/>
              <a:latin typeface="Arial Rounded MT Bold" panose="020F0704030504030204" pitchFamily="34" charset="0"/>
              <a:ea typeface="+mn-ea"/>
              <a:cs typeface="+mn-cs"/>
            </a:rPr>
            <a:t>CUADRO A-8. EJECUCION PRESUPUESTARIA  DE INVERSIONES </a:t>
          </a:r>
          <a:r>
            <a:rPr lang="es-PA" sz="1200" b="1">
              <a:solidFill>
                <a:srgbClr val="000066"/>
              </a:solidFill>
              <a:latin typeface="Arial Rounded MT Bold" panose="020F0704030504030204" pitchFamily="34" charset="0"/>
            </a:rPr>
            <a:t> </a:t>
          </a:r>
          <a:r>
            <a:rPr lang="es-PA" sz="1200" b="1" i="0" u="none" strike="noStrike">
              <a:solidFill>
                <a:srgbClr val="000066"/>
              </a:solidFill>
              <a:effectLst/>
              <a:latin typeface="Arial Rounded MT Bold" panose="020F0704030504030204" pitchFamily="34" charset="0"/>
              <a:ea typeface="+mn-ea"/>
              <a:cs typeface="+mn-cs"/>
            </a:rPr>
            <a:t> </a:t>
          </a:r>
        </a:p>
        <a:p>
          <a:pPr algn="ctr"/>
          <a:r>
            <a:rPr lang="es-PA" sz="1200" b="1">
              <a:solidFill>
                <a:srgbClr val="000066"/>
              </a:solidFill>
              <a:latin typeface="Arial Rounded MT Bold" panose="020F0704030504030204" pitchFamily="34" charset="0"/>
            </a:rPr>
            <a:t> A  </a:t>
          </a:r>
          <a:r>
            <a:rPr lang="es-PA" sz="1200" b="1" i="0" u="none" strike="noStrike">
              <a:solidFill>
                <a:srgbClr val="000066"/>
              </a:solidFill>
              <a:effectLst/>
              <a:latin typeface="Arial Rounded MT Bold" panose="020F0704030504030204" pitchFamily="34" charset="0"/>
              <a:ea typeface="+mn-ea"/>
              <a:cs typeface="+mn-cs"/>
            </a:rPr>
            <a:t>NIVEL DE CUENTA: AL 30 MAYO DE 2021</a:t>
          </a:r>
          <a:endParaRPr lang="es-PA" sz="1200" b="1">
            <a:solidFill>
              <a:srgbClr val="000066"/>
            </a:solidFill>
            <a:latin typeface="Arial Rounded MT Bold" panose="020F070403050403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pre05\COPIA%20MAYRA\EJECUCION%20PRESUP%20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7">
    <tabColor theme="8" tint="0.59999389629810485"/>
  </sheetPr>
  <dimension ref="A1:Q204"/>
  <sheetViews>
    <sheetView showGridLines="0" showZeros="0" tabSelected="1" topLeftCell="A8" workbookViewId="0">
      <selection activeCell="O33" sqref="O33"/>
    </sheetView>
  </sheetViews>
  <sheetFormatPr baseColWidth="10" defaultColWidth="11.42578125" defaultRowHeight="12.75" x14ac:dyDescent="0.2"/>
  <cols>
    <col min="1" max="1" width="4.85546875" style="24" customWidth="1"/>
    <col min="2" max="2" width="33.140625" style="24" customWidth="1"/>
    <col min="3" max="3" width="14.28515625" style="24" hidden="1" customWidth="1"/>
    <col min="4" max="4" width="14" style="24" hidden="1" customWidth="1"/>
    <col min="5" max="5" width="14.140625" style="24" customWidth="1"/>
    <col min="6" max="6" width="11.28515625" style="24" customWidth="1"/>
    <col min="7" max="7" width="10.7109375" style="24" customWidth="1"/>
    <col min="8" max="8" width="11" style="24" customWidth="1"/>
    <col min="9" max="9" width="10.5703125" style="24" customWidth="1"/>
    <col min="10" max="10" width="14.42578125" style="24" customWidth="1"/>
    <col min="11" max="11" width="12.42578125" style="24" hidden="1" customWidth="1"/>
    <col min="12" max="12" width="14.28515625" style="24" customWidth="1"/>
    <col min="13" max="13" width="11.42578125" customWidth="1"/>
    <col min="14" max="14" width="12.7109375" hidden="1" customWidth="1"/>
  </cols>
  <sheetData>
    <row r="1" spans="1:14" hidden="1" x14ac:dyDescent="0.2"/>
    <row r="2" spans="1:14" ht="19.5" x14ac:dyDescent="0.4">
      <c r="A2" s="294" t="s">
        <v>302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</row>
    <row r="3" spans="1:14" ht="19.5" x14ac:dyDescent="0.4">
      <c r="A3" s="294" t="s">
        <v>303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</row>
    <row r="4" spans="1:14" ht="18.75" x14ac:dyDescent="0.4">
      <c r="A4" s="295" t="s">
        <v>304</v>
      </c>
      <c r="B4" s="295"/>
      <c r="C4" s="295"/>
      <c r="D4" s="295"/>
      <c r="E4" s="295"/>
      <c r="F4" s="295"/>
      <c r="G4" s="295"/>
      <c r="H4" s="295"/>
      <c r="I4" s="295"/>
      <c r="J4" s="295"/>
      <c r="K4" s="295"/>
      <c r="L4" s="295"/>
    </row>
    <row r="5" spans="1:14" ht="18.75" x14ac:dyDescent="0.4">
      <c r="A5" s="295" t="s">
        <v>328</v>
      </c>
      <c r="B5" s="295"/>
      <c r="C5" s="295"/>
      <c r="D5" s="295"/>
      <c r="E5" s="295"/>
      <c r="F5" s="295"/>
      <c r="G5" s="295"/>
      <c r="H5" s="295"/>
      <c r="I5" s="295"/>
      <c r="J5" s="295"/>
      <c r="K5" s="295"/>
      <c r="L5" s="295"/>
    </row>
    <row r="6" spans="1:14" ht="6.75" customHeight="1" x14ac:dyDescent="0.2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1:14" ht="0.75" customHeight="1" x14ac:dyDescent="0.2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</row>
    <row r="8" spans="1:14" ht="12.75" customHeight="1" x14ac:dyDescent="0.2">
      <c r="A8" s="304" t="s">
        <v>292</v>
      </c>
      <c r="B8" s="301" t="s">
        <v>0</v>
      </c>
      <c r="C8" s="296" t="s">
        <v>8</v>
      </c>
      <c r="D8" s="296"/>
      <c r="E8" s="296"/>
      <c r="F8" s="296"/>
      <c r="G8" s="297" t="s">
        <v>10</v>
      </c>
      <c r="H8" s="297"/>
      <c r="I8" s="297" t="s">
        <v>11</v>
      </c>
      <c r="J8" s="297" t="s">
        <v>5</v>
      </c>
      <c r="K8" s="297"/>
      <c r="L8" s="299" t="s">
        <v>296</v>
      </c>
    </row>
    <row r="9" spans="1:14" ht="4.5" customHeight="1" x14ac:dyDescent="0.2">
      <c r="A9" s="305"/>
      <c r="B9" s="303"/>
      <c r="C9" s="296"/>
      <c r="D9" s="296"/>
      <c r="E9" s="296"/>
      <c r="F9" s="296"/>
      <c r="G9" s="297"/>
      <c r="H9" s="297"/>
      <c r="I9" s="297"/>
      <c r="J9" s="297"/>
      <c r="K9" s="297"/>
      <c r="L9" s="299"/>
    </row>
    <row r="10" spans="1:14" ht="23.25" customHeight="1" x14ac:dyDescent="0.3">
      <c r="A10" s="305"/>
      <c r="B10" s="303"/>
      <c r="C10" s="282" t="s">
        <v>12</v>
      </c>
      <c r="D10" s="301" t="s">
        <v>13</v>
      </c>
      <c r="E10" s="282" t="s">
        <v>3</v>
      </c>
      <c r="F10" s="282" t="s">
        <v>1</v>
      </c>
      <c r="G10" s="283" t="s">
        <v>9</v>
      </c>
      <c r="H10" s="284" t="s">
        <v>14</v>
      </c>
      <c r="I10" s="298"/>
      <c r="J10" s="285" t="s">
        <v>15</v>
      </c>
      <c r="K10" s="286" t="s">
        <v>7</v>
      </c>
      <c r="L10" s="300"/>
    </row>
    <row r="11" spans="1:14" ht="15" customHeight="1" thickBot="1" x14ac:dyDescent="0.35">
      <c r="A11" s="306"/>
      <c r="B11" s="302"/>
      <c r="C11" s="287" t="s">
        <v>2</v>
      </c>
      <c r="D11" s="302"/>
      <c r="E11" s="287">
        <v>1</v>
      </c>
      <c r="F11" s="287">
        <v>2</v>
      </c>
      <c r="G11" s="288">
        <v>3</v>
      </c>
      <c r="H11" s="289">
        <v>4</v>
      </c>
      <c r="I11" s="290">
        <v>5</v>
      </c>
      <c r="J11" s="291" t="s">
        <v>297</v>
      </c>
      <c r="K11" s="292" t="s">
        <v>294</v>
      </c>
      <c r="L11" s="293" t="s">
        <v>295</v>
      </c>
    </row>
    <row r="12" spans="1:14" ht="19.5" customHeight="1" x14ac:dyDescent="0.2">
      <c r="A12" s="111" t="s">
        <v>16</v>
      </c>
      <c r="B12" s="112" t="s">
        <v>17</v>
      </c>
      <c r="C12" s="113">
        <f>SUM(C13+C17+C21+C22+C23+C28+C30)</f>
        <v>98440903</v>
      </c>
      <c r="D12" s="113">
        <f>SUM(D13+D17+D21+D22+D23+D28+D30)</f>
        <v>-1107600</v>
      </c>
      <c r="E12" s="113">
        <f>SUM(C12:D12)</f>
        <v>97333303</v>
      </c>
      <c r="F12" s="113">
        <f t="shared" ref="F12:G12" si="0">SUM(F13+F17+F21+F22+F23+F28+F30)</f>
        <v>39093250</v>
      </c>
      <c r="G12" s="113">
        <f t="shared" si="0"/>
        <v>6367384.2999999989</v>
      </c>
      <c r="H12" s="113">
        <f>SUM(H13+H17+H21+H22+H23+H28+H30)</f>
        <v>31455633.619999997</v>
      </c>
      <c r="I12" s="113">
        <f t="shared" ref="I12" si="1">SUM(I13+I17+I21+I22+I23+I28+I30)</f>
        <v>29880359.079999998</v>
      </c>
      <c r="J12" s="114">
        <f t="shared" ref="J12:J35" si="2">+F12-H12</f>
        <v>7637616.3800000027</v>
      </c>
      <c r="K12" s="114">
        <f t="shared" ref="K12:K27" si="3">+E12-H12</f>
        <v>65877669.380000003</v>
      </c>
      <c r="L12" s="160">
        <f t="shared" ref="L12:L35" si="4">+H12*100/F12</f>
        <v>80.463081529420023</v>
      </c>
      <c r="N12" s="248">
        <v>25088248.620000001</v>
      </c>
    </row>
    <row r="13" spans="1:14" ht="17.25" customHeight="1" x14ac:dyDescent="0.2">
      <c r="A13" s="50" t="s">
        <v>18</v>
      </c>
      <c r="B13" s="51" t="s">
        <v>19</v>
      </c>
      <c r="C13" s="52">
        <f>SUM(C14:C16)</f>
        <v>69336128</v>
      </c>
      <c r="D13" s="52">
        <f>SUM(D14:D16)</f>
        <v>-972000</v>
      </c>
      <c r="E13" s="52">
        <f>+E14+E15+E16</f>
        <v>68364128</v>
      </c>
      <c r="F13" s="52">
        <f>SUM(F14:F16)</f>
        <v>28038857</v>
      </c>
      <c r="G13" s="52">
        <f>SUM(G14:G16)</f>
        <v>4671731.1199999992</v>
      </c>
      <c r="H13" s="52">
        <f>SUM(H14:H16)</f>
        <v>22637776.560000002</v>
      </c>
      <c r="I13" s="52">
        <f>SUM(I14:I16)</f>
        <v>22637775.310000002</v>
      </c>
      <c r="J13" s="27">
        <f t="shared" si="2"/>
        <v>5401080.4399999976</v>
      </c>
      <c r="K13" s="28">
        <f t="shared" si="3"/>
        <v>45726351.439999998</v>
      </c>
      <c r="L13" s="161">
        <f t="shared" si="4"/>
        <v>80.737159007587223</v>
      </c>
      <c r="N13" s="248">
        <v>17966045.640000001</v>
      </c>
    </row>
    <row r="14" spans="1:14" x14ac:dyDescent="0.2">
      <c r="A14" s="54" t="s">
        <v>20</v>
      </c>
      <c r="B14" s="55" t="s">
        <v>19</v>
      </c>
      <c r="C14" s="53">
        <v>59496557</v>
      </c>
      <c r="D14" s="56">
        <v>-972000</v>
      </c>
      <c r="E14" s="53">
        <f t="shared" ref="E14:E27" si="5">+C14+D14</f>
        <v>58524557</v>
      </c>
      <c r="F14" s="53">
        <v>23553646</v>
      </c>
      <c r="G14" s="53">
        <v>4223352.34</v>
      </c>
      <c r="H14" s="27">
        <f>+G14+N14</f>
        <v>21058491.609999999</v>
      </c>
      <c r="I14" s="53">
        <v>21058491.510000002</v>
      </c>
      <c r="J14" s="27">
        <f t="shared" si="2"/>
        <v>2495154.3900000006</v>
      </c>
      <c r="K14" s="27">
        <f t="shared" si="3"/>
        <v>37466065.390000001</v>
      </c>
      <c r="L14" s="162">
        <f t="shared" si="4"/>
        <v>89.406504665986745</v>
      </c>
      <c r="N14" s="248">
        <v>16835139.27</v>
      </c>
    </row>
    <row r="15" spans="1:14" x14ac:dyDescent="0.2">
      <c r="A15" s="54" t="s">
        <v>21</v>
      </c>
      <c r="B15" s="55" t="s">
        <v>22</v>
      </c>
      <c r="C15" s="53">
        <v>3257704</v>
      </c>
      <c r="D15" s="53">
        <v>0</v>
      </c>
      <c r="E15" s="53">
        <f>SUM(C15:D15)</f>
        <v>3257704</v>
      </c>
      <c r="F15" s="53">
        <v>1329068</v>
      </c>
      <c r="G15" s="53">
        <v>202168.1</v>
      </c>
      <c r="H15" s="27">
        <f>+G15+N15</f>
        <v>840192.26</v>
      </c>
      <c r="I15" s="53">
        <v>840191.8</v>
      </c>
      <c r="J15" s="27">
        <f t="shared" si="2"/>
        <v>488875.74</v>
      </c>
      <c r="K15" s="27">
        <f t="shared" si="3"/>
        <v>2417511.7400000002</v>
      </c>
      <c r="L15" s="162">
        <f t="shared" si="4"/>
        <v>63.216649561948671</v>
      </c>
      <c r="N15" s="248">
        <v>638024.16</v>
      </c>
    </row>
    <row r="16" spans="1:14" x14ac:dyDescent="0.2">
      <c r="A16" s="54" t="s">
        <v>23</v>
      </c>
      <c r="B16" s="55" t="s">
        <v>24</v>
      </c>
      <c r="C16" s="53">
        <v>6581867</v>
      </c>
      <c r="D16" s="53">
        <v>0</v>
      </c>
      <c r="E16" s="53">
        <f t="shared" si="5"/>
        <v>6581867</v>
      </c>
      <c r="F16" s="53">
        <v>3156143</v>
      </c>
      <c r="G16" s="53">
        <v>246210.68</v>
      </c>
      <c r="H16" s="27">
        <f>+G16+N16</f>
        <v>739092.69</v>
      </c>
      <c r="I16" s="53">
        <v>739092</v>
      </c>
      <c r="J16" s="27">
        <f t="shared" si="2"/>
        <v>2417050.31</v>
      </c>
      <c r="K16" s="27">
        <f t="shared" si="3"/>
        <v>5842774.3100000005</v>
      </c>
      <c r="L16" s="162">
        <f t="shared" si="4"/>
        <v>23.41759197856371</v>
      </c>
      <c r="N16" s="248">
        <v>492882.01</v>
      </c>
    </row>
    <row r="17" spans="1:14" s="30" customFormat="1" ht="15" customHeight="1" x14ac:dyDescent="0.2">
      <c r="A17" s="50" t="s">
        <v>25</v>
      </c>
      <c r="B17" s="51" t="s">
        <v>26</v>
      </c>
      <c r="C17" s="52">
        <f>SUM(C18:C20)</f>
        <v>13758224</v>
      </c>
      <c r="D17" s="52">
        <f>SUM(D18:D20)</f>
        <v>-515600</v>
      </c>
      <c r="E17" s="52">
        <f t="shared" si="5"/>
        <v>13242624</v>
      </c>
      <c r="F17" s="52">
        <f>SUM(F18:F20)</f>
        <v>4601294</v>
      </c>
      <c r="G17" s="52">
        <f>SUM(G18:G20)</f>
        <v>851758.86999999988</v>
      </c>
      <c r="H17" s="52">
        <f>SUM(H18:H20)</f>
        <v>4178762.11</v>
      </c>
      <c r="I17" s="52">
        <f>SUM(I18:I20)</f>
        <v>4178762.0200000005</v>
      </c>
      <c r="J17" s="28">
        <f t="shared" si="2"/>
        <v>422531.89000000013</v>
      </c>
      <c r="K17" s="28">
        <f t="shared" si="3"/>
        <v>9063861.8900000006</v>
      </c>
      <c r="L17" s="161">
        <f t="shared" si="4"/>
        <v>90.817107318071834</v>
      </c>
      <c r="N17" s="249">
        <v>3327002.74</v>
      </c>
    </row>
    <row r="18" spans="1:14" s="30" customFormat="1" ht="10.5" customHeight="1" x14ac:dyDescent="0.2">
      <c r="A18" s="54" t="s">
        <v>27</v>
      </c>
      <c r="B18" s="55" t="s">
        <v>28</v>
      </c>
      <c r="C18" s="53">
        <v>230210</v>
      </c>
      <c r="D18" s="53">
        <v>0</v>
      </c>
      <c r="E18" s="53">
        <f t="shared" si="5"/>
        <v>230210</v>
      </c>
      <c r="F18" s="27">
        <v>45484</v>
      </c>
      <c r="G18" s="27">
        <v>8250.8700000000008</v>
      </c>
      <c r="H18" s="27">
        <f>+G18+N18</f>
        <v>35100.740000000005</v>
      </c>
      <c r="I18" s="27">
        <v>35100.31</v>
      </c>
      <c r="J18" s="27">
        <f t="shared" si="2"/>
        <v>10383.259999999995</v>
      </c>
      <c r="K18" s="27">
        <f t="shared" si="3"/>
        <v>195109.26</v>
      </c>
      <c r="L18" s="162">
        <f t="shared" si="4"/>
        <v>77.171620789728266</v>
      </c>
      <c r="N18" s="249">
        <v>26849.870000000003</v>
      </c>
    </row>
    <row r="19" spans="1:14" s="30" customFormat="1" ht="11.25" customHeight="1" x14ac:dyDescent="0.2">
      <c r="A19" s="54" t="s">
        <v>29</v>
      </c>
      <c r="B19" s="55" t="s">
        <v>30</v>
      </c>
      <c r="C19" s="53">
        <v>1669980</v>
      </c>
      <c r="D19" s="53">
        <v>0</v>
      </c>
      <c r="E19" s="53">
        <f t="shared" si="5"/>
        <v>1669980</v>
      </c>
      <c r="F19" s="53">
        <v>707825</v>
      </c>
      <c r="G19" s="53">
        <v>118508.43</v>
      </c>
      <c r="H19" s="27">
        <f>+G19+N19</f>
        <v>598299.94999999995</v>
      </c>
      <c r="I19" s="53">
        <v>598299.55000000005</v>
      </c>
      <c r="J19" s="27">
        <f t="shared" si="2"/>
        <v>109525.05000000005</v>
      </c>
      <c r="K19" s="27">
        <f t="shared" si="3"/>
        <v>1071680.05</v>
      </c>
      <c r="L19" s="162">
        <f t="shared" si="4"/>
        <v>84.526535513721598</v>
      </c>
      <c r="N19" s="249">
        <v>479791.52</v>
      </c>
    </row>
    <row r="20" spans="1:14" s="30" customFormat="1" ht="12" customHeight="1" x14ac:dyDescent="0.2">
      <c r="A20" s="54" t="s">
        <v>31</v>
      </c>
      <c r="B20" s="55" t="s">
        <v>32</v>
      </c>
      <c r="C20" s="53">
        <v>11858034</v>
      </c>
      <c r="D20" s="53">
        <v>-515600</v>
      </c>
      <c r="E20" s="53">
        <f t="shared" si="5"/>
        <v>11342434</v>
      </c>
      <c r="F20" s="53">
        <v>3847985</v>
      </c>
      <c r="G20" s="53">
        <v>724999.57</v>
      </c>
      <c r="H20" s="27">
        <f>+G20+N20</f>
        <v>3545361.42</v>
      </c>
      <c r="I20" s="53">
        <v>3545362.16</v>
      </c>
      <c r="J20" s="27">
        <f t="shared" si="2"/>
        <v>302623.58000000007</v>
      </c>
      <c r="K20" s="27">
        <f t="shared" si="3"/>
        <v>7797072.5800000001</v>
      </c>
      <c r="L20" s="162">
        <f t="shared" si="4"/>
        <v>92.135531193598723</v>
      </c>
      <c r="N20" s="249">
        <v>2820361.85</v>
      </c>
    </row>
    <row r="21" spans="1:14" s="30" customFormat="1" x14ac:dyDescent="0.2">
      <c r="A21" s="50" t="s">
        <v>33</v>
      </c>
      <c r="B21" s="51" t="s">
        <v>34</v>
      </c>
      <c r="C21" s="52">
        <v>218400</v>
      </c>
      <c r="D21" s="52">
        <v>0</v>
      </c>
      <c r="E21" s="52">
        <f t="shared" si="5"/>
        <v>218400</v>
      </c>
      <c r="F21" s="52">
        <v>91000</v>
      </c>
      <c r="G21" s="52">
        <v>17400</v>
      </c>
      <c r="H21" s="28">
        <f>+G21+N21</f>
        <v>86773.33</v>
      </c>
      <c r="I21" s="52">
        <v>86773.33</v>
      </c>
      <c r="J21" s="28">
        <f t="shared" si="2"/>
        <v>4226.6699999999983</v>
      </c>
      <c r="K21" s="28">
        <f t="shared" si="3"/>
        <v>131626.66999999998</v>
      </c>
      <c r="L21" s="161">
        <f t="shared" si="4"/>
        <v>95.35530769230769</v>
      </c>
      <c r="N21" s="249">
        <v>69373.33</v>
      </c>
    </row>
    <row r="22" spans="1:14" s="30" customFormat="1" x14ac:dyDescent="0.2">
      <c r="A22" s="50" t="s">
        <v>35</v>
      </c>
      <c r="B22" s="51" t="s">
        <v>36</v>
      </c>
      <c r="C22" s="52">
        <v>2207499</v>
      </c>
      <c r="D22" s="52">
        <v>-196000</v>
      </c>
      <c r="E22" s="52">
        <f t="shared" si="5"/>
        <v>2011499</v>
      </c>
      <c r="F22" s="28">
        <v>550347</v>
      </c>
      <c r="G22" s="28">
        <v>846.4</v>
      </c>
      <c r="H22" s="28">
        <f>+G22+N22</f>
        <v>491632.13</v>
      </c>
      <c r="I22" s="28">
        <v>491632.13</v>
      </c>
      <c r="J22" s="28">
        <f t="shared" si="2"/>
        <v>58714.869999999995</v>
      </c>
      <c r="K22" s="28">
        <f t="shared" si="3"/>
        <v>1519866.87</v>
      </c>
      <c r="L22" s="161">
        <f t="shared" si="4"/>
        <v>89.331300070682673</v>
      </c>
      <c r="N22" s="249">
        <v>490785.73</v>
      </c>
    </row>
    <row r="23" spans="1:14" s="30" customFormat="1" ht="14.25" customHeight="1" x14ac:dyDescent="0.2">
      <c r="A23" s="50" t="s">
        <v>37</v>
      </c>
      <c r="B23" s="51" t="s">
        <v>38</v>
      </c>
      <c r="C23" s="52">
        <f>SUM(C24:C27)</f>
        <v>12556946</v>
      </c>
      <c r="D23" s="52">
        <f>SUM(D24:D27)</f>
        <v>0</v>
      </c>
      <c r="E23" s="52">
        <f t="shared" si="5"/>
        <v>12556946</v>
      </c>
      <c r="F23" s="52">
        <f>SUM(F24:F27)</f>
        <v>5235752</v>
      </c>
      <c r="G23" s="52">
        <f>SUM(G24:G27)</f>
        <v>812558.2699999999</v>
      </c>
      <c r="H23" s="52">
        <f>SUM(H24:H27)</f>
        <v>3997227.95</v>
      </c>
      <c r="I23" s="52">
        <f>SUM(I24:I27)</f>
        <v>2424087.08</v>
      </c>
      <c r="J23" s="28">
        <f t="shared" si="2"/>
        <v>1238524.0499999998</v>
      </c>
      <c r="K23" s="28">
        <f t="shared" si="3"/>
        <v>8559718.0500000007</v>
      </c>
      <c r="L23" s="161">
        <f t="shared" si="4"/>
        <v>76.344867938741174</v>
      </c>
      <c r="M23" s="6"/>
      <c r="N23" s="249">
        <v>3184669.6799999997</v>
      </c>
    </row>
    <row r="24" spans="1:14" s="30" customFormat="1" ht="11.25" customHeight="1" x14ac:dyDescent="0.2">
      <c r="A24" s="54" t="s">
        <v>39</v>
      </c>
      <c r="B24" s="56" t="s">
        <v>40</v>
      </c>
      <c r="C24" s="53">
        <v>10473407</v>
      </c>
      <c r="D24" s="53">
        <v>0</v>
      </c>
      <c r="E24" s="53">
        <f t="shared" si="5"/>
        <v>10473407</v>
      </c>
      <c r="F24" s="53">
        <v>4378684</v>
      </c>
      <c r="G24" s="53">
        <v>680608.96</v>
      </c>
      <c r="H24" s="27">
        <f t="shared" ref="H24:H35" si="6">+N24+G24</f>
        <v>3358019.43</v>
      </c>
      <c r="I24" s="53">
        <v>2033666</v>
      </c>
      <c r="J24" s="27">
        <f t="shared" si="2"/>
        <v>1020664.5699999998</v>
      </c>
      <c r="K24" s="27">
        <f t="shared" si="3"/>
        <v>7115387.5700000003</v>
      </c>
      <c r="L24" s="162">
        <f t="shared" si="4"/>
        <v>76.690152338008403</v>
      </c>
      <c r="N24" s="249">
        <v>2677410.4700000002</v>
      </c>
    </row>
    <row r="25" spans="1:14" s="30" customFormat="1" ht="13.5" customHeight="1" x14ac:dyDescent="0.2">
      <c r="A25" s="54" t="s">
        <v>41</v>
      </c>
      <c r="B25" s="55" t="s">
        <v>42</v>
      </c>
      <c r="C25" s="53">
        <v>1250125</v>
      </c>
      <c r="D25" s="53">
        <v>0</v>
      </c>
      <c r="E25" s="53">
        <f t="shared" si="5"/>
        <v>1250125</v>
      </c>
      <c r="F25" s="53">
        <v>513728</v>
      </c>
      <c r="G25" s="53">
        <v>83064.240000000005</v>
      </c>
      <c r="H25" s="27">
        <f t="shared" si="6"/>
        <v>403030.27</v>
      </c>
      <c r="I25" s="53">
        <v>241405.93</v>
      </c>
      <c r="J25" s="27">
        <f t="shared" si="2"/>
        <v>110697.72999999998</v>
      </c>
      <c r="K25" s="27">
        <f t="shared" si="3"/>
        <v>847094.73</v>
      </c>
      <c r="L25" s="162">
        <f t="shared" si="4"/>
        <v>78.452073860097173</v>
      </c>
      <c r="N25" s="249">
        <v>319966.03000000003</v>
      </c>
    </row>
    <row r="26" spans="1:14" s="30" customFormat="1" ht="13.5" customHeight="1" x14ac:dyDescent="0.2">
      <c r="A26" s="54" t="s">
        <v>43</v>
      </c>
      <c r="B26" s="55" t="s">
        <v>44</v>
      </c>
      <c r="C26" s="53">
        <v>583388</v>
      </c>
      <c r="D26" s="53">
        <v>0</v>
      </c>
      <c r="E26" s="53">
        <f t="shared" si="5"/>
        <v>583388</v>
      </c>
      <c r="F26" s="53">
        <v>239709</v>
      </c>
      <c r="G26" s="53">
        <v>38886.949999999997</v>
      </c>
      <c r="H26" s="27">
        <f t="shared" si="6"/>
        <v>188698.78999999998</v>
      </c>
      <c r="I26" s="53">
        <v>111525.52</v>
      </c>
      <c r="J26" s="27">
        <f t="shared" si="2"/>
        <v>51010.210000000021</v>
      </c>
      <c r="K26" s="27">
        <f t="shared" si="3"/>
        <v>394689.21</v>
      </c>
      <c r="L26" s="162">
        <f t="shared" si="4"/>
        <v>78.719943765148557</v>
      </c>
      <c r="N26" s="249">
        <v>149811.84</v>
      </c>
    </row>
    <row r="27" spans="1:14" s="30" customFormat="1" ht="12" customHeight="1" x14ac:dyDescent="0.2">
      <c r="A27" s="54" t="s">
        <v>45</v>
      </c>
      <c r="B27" s="55" t="s">
        <v>46</v>
      </c>
      <c r="C27" s="53">
        <v>250026</v>
      </c>
      <c r="D27" s="53">
        <v>0</v>
      </c>
      <c r="E27" s="53">
        <f t="shared" si="5"/>
        <v>250026</v>
      </c>
      <c r="F27" s="53">
        <v>103631</v>
      </c>
      <c r="G27" s="53">
        <v>9998.1200000000008</v>
      </c>
      <c r="H27" s="27">
        <f t="shared" si="6"/>
        <v>47479.460000000006</v>
      </c>
      <c r="I27" s="53">
        <v>37489.629999999997</v>
      </c>
      <c r="J27" s="27">
        <f t="shared" si="2"/>
        <v>56151.539999999994</v>
      </c>
      <c r="K27" s="27">
        <f t="shared" si="3"/>
        <v>202546.53999999998</v>
      </c>
      <c r="L27" s="162">
        <f t="shared" si="4"/>
        <v>45.815885208094109</v>
      </c>
      <c r="N27" s="249">
        <v>37481.340000000004</v>
      </c>
    </row>
    <row r="28" spans="1:14" s="30" customFormat="1" x14ac:dyDescent="0.2">
      <c r="A28" s="50" t="s">
        <v>47</v>
      </c>
      <c r="B28" s="51" t="s">
        <v>48</v>
      </c>
      <c r="C28" s="52">
        <f>SUM(C29:C29)</f>
        <v>363706</v>
      </c>
      <c r="D28" s="52">
        <f>SUM(D29:D29)</f>
        <v>396000</v>
      </c>
      <c r="E28" s="52">
        <f>SUM(E29:E29)</f>
        <v>759706</v>
      </c>
      <c r="F28" s="52">
        <f>SUM(F29:F29)</f>
        <v>396000</v>
      </c>
      <c r="G28" s="52">
        <f>SUM(G29:G29)</f>
        <v>0</v>
      </c>
      <c r="H28" s="28">
        <f t="shared" si="6"/>
        <v>0</v>
      </c>
      <c r="I28" s="52"/>
      <c r="J28" s="28">
        <f t="shared" si="2"/>
        <v>396000</v>
      </c>
      <c r="K28" s="52">
        <f>SUM(K29:K29)</f>
        <v>759706</v>
      </c>
      <c r="L28" s="162">
        <f t="shared" si="4"/>
        <v>0</v>
      </c>
      <c r="N28" s="249">
        <v>0</v>
      </c>
    </row>
    <row r="29" spans="1:14" s="30" customFormat="1" ht="13.5" customHeight="1" x14ac:dyDescent="0.2">
      <c r="A29" s="57" t="s">
        <v>284</v>
      </c>
      <c r="B29" s="55" t="s">
        <v>285</v>
      </c>
      <c r="C29" s="53">
        <v>363706</v>
      </c>
      <c r="D29" s="53">
        <v>396000</v>
      </c>
      <c r="E29" s="53">
        <f t="shared" ref="E29:E35" si="7">+C29+D29</f>
        <v>759706</v>
      </c>
      <c r="F29" s="27">
        <v>396000</v>
      </c>
      <c r="G29" s="27">
        <v>0</v>
      </c>
      <c r="H29" s="27">
        <f t="shared" si="6"/>
        <v>0</v>
      </c>
      <c r="I29" s="27">
        <v>0</v>
      </c>
      <c r="J29" s="27">
        <f t="shared" si="2"/>
        <v>396000</v>
      </c>
      <c r="K29" s="27">
        <f t="shared" ref="K29:K35" si="8">+E29-H29</f>
        <v>759706</v>
      </c>
      <c r="L29" s="162">
        <f t="shared" si="4"/>
        <v>0</v>
      </c>
      <c r="N29" s="249">
        <v>0</v>
      </c>
    </row>
    <row r="30" spans="1:14" s="30" customFormat="1" ht="15.75" customHeight="1" x14ac:dyDescent="0.2">
      <c r="A30" s="50" t="s">
        <v>49</v>
      </c>
      <c r="B30" s="51" t="s">
        <v>50</v>
      </c>
      <c r="C30" s="53">
        <f>SUM(C31:C35)</f>
        <v>0</v>
      </c>
      <c r="D30" s="52">
        <f>SUM(D31:D35)</f>
        <v>180000</v>
      </c>
      <c r="E30" s="52">
        <f t="shared" si="7"/>
        <v>180000</v>
      </c>
      <c r="F30" s="52">
        <f>SUM(F31:F35)</f>
        <v>180000</v>
      </c>
      <c r="G30" s="52">
        <f>SUM(G31:G35)</f>
        <v>13089.640000000001</v>
      </c>
      <c r="H30" s="28">
        <f t="shared" si="6"/>
        <v>63461.539999999994</v>
      </c>
      <c r="I30" s="52">
        <f>SUM(I31:I35)</f>
        <v>61329.21</v>
      </c>
      <c r="J30" s="28">
        <f t="shared" si="2"/>
        <v>116538.46</v>
      </c>
      <c r="K30" s="28">
        <f t="shared" si="8"/>
        <v>116538.46</v>
      </c>
      <c r="L30" s="161">
        <f t="shared" si="4"/>
        <v>35.256411111111106</v>
      </c>
      <c r="N30" s="249">
        <v>50371.899999999994</v>
      </c>
    </row>
    <row r="31" spans="1:14" ht="15.75" customHeight="1" x14ac:dyDescent="0.2">
      <c r="A31" s="54" t="s">
        <v>51</v>
      </c>
      <c r="B31" s="55" t="s">
        <v>52</v>
      </c>
      <c r="C31" s="53">
        <v>0</v>
      </c>
      <c r="D31" s="53">
        <v>100000</v>
      </c>
      <c r="E31" s="53">
        <f t="shared" si="7"/>
        <v>100000</v>
      </c>
      <c r="F31" s="27">
        <v>100000</v>
      </c>
      <c r="G31" s="27">
        <v>9397.4500000000007</v>
      </c>
      <c r="H31" s="27">
        <f t="shared" si="6"/>
        <v>51007.679999999993</v>
      </c>
      <c r="I31" s="27">
        <v>51007.93</v>
      </c>
      <c r="J31" s="27">
        <f t="shared" si="2"/>
        <v>48992.320000000007</v>
      </c>
      <c r="K31" s="27">
        <f t="shared" si="8"/>
        <v>48992.320000000007</v>
      </c>
      <c r="L31" s="162">
        <f t="shared" si="4"/>
        <v>51.007679999999993</v>
      </c>
      <c r="N31" s="248">
        <v>41610.229999999996</v>
      </c>
    </row>
    <row r="32" spans="1:14" ht="18" customHeight="1" x14ac:dyDescent="0.2">
      <c r="A32" s="54" t="s">
        <v>53</v>
      </c>
      <c r="B32" s="55" t="s">
        <v>329</v>
      </c>
      <c r="C32" s="53"/>
      <c r="D32" s="53">
        <v>10000</v>
      </c>
      <c r="E32" s="53">
        <f t="shared" si="7"/>
        <v>10000</v>
      </c>
      <c r="F32" s="27">
        <v>10000</v>
      </c>
      <c r="G32" s="27"/>
      <c r="H32" s="27">
        <f t="shared" si="6"/>
        <v>0</v>
      </c>
      <c r="I32" s="27"/>
      <c r="J32" s="27">
        <f t="shared" si="2"/>
        <v>10000</v>
      </c>
      <c r="K32" s="27">
        <f t="shared" si="8"/>
        <v>10000</v>
      </c>
      <c r="L32" s="162">
        <f t="shared" si="4"/>
        <v>0</v>
      </c>
      <c r="N32" s="248">
        <v>0</v>
      </c>
    </row>
    <row r="33" spans="1:14" ht="16.5" customHeight="1" x14ac:dyDescent="0.2">
      <c r="A33" s="57" t="s">
        <v>264</v>
      </c>
      <c r="B33" s="55" t="s">
        <v>265</v>
      </c>
      <c r="C33" s="53"/>
      <c r="D33" s="53">
        <v>5000</v>
      </c>
      <c r="E33" s="53">
        <f t="shared" si="7"/>
        <v>5000</v>
      </c>
      <c r="F33" s="27">
        <v>5000</v>
      </c>
      <c r="G33" s="27"/>
      <c r="H33" s="27">
        <f t="shared" si="6"/>
        <v>0</v>
      </c>
      <c r="I33" s="27"/>
      <c r="J33" s="27">
        <f t="shared" si="2"/>
        <v>5000</v>
      </c>
      <c r="K33" s="27">
        <f t="shared" si="8"/>
        <v>5000</v>
      </c>
      <c r="L33" s="162">
        <f t="shared" si="4"/>
        <v>0</v>
      </c>
      <c r="N33" s="248">
        <v>0</v>
      </c>
    </row>
    <row r="34" spans="1:14" ht="15.75" customHeight="1" x14ac:dyDescent="0.2">
      <c r="A34" s="54" t="s">
        <v>251</v>
      </c>
      <c r="B34" s="55" t="s">
        <v>252</v>
      </c>
      <c r="C34" s="53"/>
      <c r="D34" s="53">
        <v>15000</v>
      </c>
      <c r="E34" s="53">
        <f t="shared" si="7"/>
        <v>15000</v>
      </c>
      <c r="F34" s="27">
        <v>15000</v>
      </c>
      <c r="G34" s="27">
        <v>2098.5100000000002</v>
      </c>
      <c r="H34" s="27">
        <f t="shared" si="6"/>
        <v>4488.68</v>
      </c>
      <c r="I34" s="27">
        <v>4488.6499999999996</v>
      </c>
      <c r="J34" s="27">
        <f t="shared" si="2"/>
        <v>10511.32</v>
      </c>
      <c r="K34" s="27">
        <f t="shared" si="8"/>
        <v>10511.32</v>
      </c>
      <c r="L34" s="162">
        <f t="shared" si="4"/>
        <v>29.924533333333333</v>
      </c>
      <c r="N34" s="248">
        <v>2390.17</v>
      </c>
    </row>
    <row r="35" spans="1:14" ht="14.25" customHeight="1" x14ac:dyDescent="0.2">
      <c r="A35" s="54" t="s">
        <v>241</v>
      </c>
      <c r="B35" s="55" t="s">
        <v>308</v>
      </c>
      <c r="C35" s="53">
        <v>0</v>
      </c>
      <c r="D35" s="53">
        <v>50000</v>
      </c>
      <c r="E35" s="53">
        <f t="shared" si="7"/>
        <v>50000</v>
      </c>
      <c r="F35" s="27">
        <v>50000</v>
      </c>
      <c r="G35" s="27">
        <v>1593.68</v>
      </c>
      <c r="H35" s="27">
        <f t="shared" si="6"/>
        <v>7965.18</v>
      </c>
      <c r="I35" s="250">
        <v>5832.63</v>
      </c>
      <c r="J35" s="27">
        <f t="shared" si="2"/>
        <v>42034.82</v>
      </c>
      <c r="K35" s="27">
        <f t="shared" si="8"/>
        <v>42034.82</v>
      </c>
      <c r="L35" s="162">
        <f t="shared" si="4"/>
        <v>15.93036</v>
      </c>
      <c r="N35" s="248">
        <v>6371.5</v>
      </c>
    </row>
    <row r="36" spans="1:14" ht="12" customHeight="1" x14ac:dyDescent="0.2">
      <c r="A36" s="54"/>
      <c r="B36" s="55"/>
      <c r="C36" s="53"/>
      <c r="D36" s="53"/>
      <c r="E36" s="53"/>
      <c r="F36" s="27"/>
      <c r="G36" s="27"/>
      <c r="H36" s="27"/>
      <c r="I36" s="27"/>
      <c r="J36" s="27"/>
      <c r="K36" s="27"/>
      <c r="L36" s="162"/>
      <c r="N36" s="248"/>
    </row>
    <row r="37" spans="1:14" ht="20.25" customHeight="1" x14ac:dyDescent="0.2">
      <c r="A37" s="47" t="s">
        <v>54</v>
      </c>
      <c r="B37" s="48" t="s">
        <v>55</v>
      </c>
      <c r="C37" s="49">
        <f t="shared" ref="C37:K37" si="9">C38+C45+C53++C54+C57+C66+C71+C73+C61+C80</f>
        <v>4493416</v>
      </c>
      <c r="D37" s="49">
        <f t="shared" si="9"/>
        <v>220220</v>
      </c>
      <c r="E37" s="49">
        <f t="shared" si="9"/>
        <v>4713636</v>
      </c>
      <c r="F37" s="49">
        <f>F38+F45+F53++F54+F57+F66+F71+F73+F61+F80</f>
        <v>2359612</v>
      </c>
      <c r="G37" s="49">
        <f t="shared" si="9"/>
        <v>649693.5199999999</v>
      </c>
      <c r="H37" s="49">
        <f t="shared" si="9"/>
        <v>1110575.48</v>
      </c>
      <c r="I37" s="49">
        <f>I38+I45+I53++I54+I57+I66+I71+I73+I61+I80</f>
        <v>737999.34</v>
      </c>
      <c r="J37" s="49">
        <f t="shared" si="9"/>
        <v>1249036.5199999998</v>
      </c>
      <c r="K37" s="49">
        <f t="shared" si="9"/>
        <v>3603060.52</v>
      </c>
      <c r="L37" s="256">
        <f t="shared" ref="L37:L51" si="10">+H37*100/F37</f>
        <v>47.066021023795436</v>
      </c>
      <c r="N37" s="248">
        <v>460881.96000000008</v>
      </c>
    </row>
    <row r="38" spans="1:14" s="30" customFormat="1" ht="15.75" customHeight="1" x14ac:dyDescent="0.2">
      <c r="A38" s="50">
        <v>100</v>
      </c>
      <c r="B38" s="51" t="s">
        <v>56</v>
      </c>
      <c r="C38" s="52">
        <f>SUM(C39:C44)</f>
        <v>27736</v>
      </c>
      <c r="D38" s="52">
        <f>SUM(D39:D44)</f>
        <v>1500</v>
      </c>
      <c r="E38" s="52">
        <f t="shared" ref="E38:E56" si="11">+C38+D38</f>
        <v>29236</v>
      </c>
      <c r="F38" s="52">
        <f>SUM(F39:F44)</f>
        <v>29236</v>
      </c>
      <c r="G38" s="52">
        <f>SUM(G39:G44)</f>
        <v>0</v>
      </c>
      <c r="H38" s="28">
        <f t="shared" ref="H38:H51" si="12">+N38+G38</f>
        <v>2611.4299999999998</v>
      </c>
      <c r="I38" s="52">
        <f>SUM(I39:I44)</f>
        <v>321</v>
      </c>
      <c r="J38" s="28">
        <f t="shared" ref="J38:J50" si="13">+F38-H38</f>
        <v>26624.57</v>
      </c>
      <c r="K38" s="28">
        <f t="shared" ref="K38:K50" si="14">+E38-H38</f>
        <v>26624.57</v>
      </c>
      <c r="L38" s="162">
        <f t="shared" si="10"/>
        <v>8.9322410726501555</v>
      </c>
      <c r="N38" s="249">
        <v>2611.4299999999998</v>
      </c>
    </row>
    <row r="39" spans="1:14" s="30" customFormat="1" ht="15" customHeight="1" x14ac:dyDescent="0.2">
      <c r="A39" s="58" t="s">
        <v>57</v>
      </c>
      <c r="B39" s="56" t="s">
        <v>58</v>
      </c>
      <c r="C39" s="53">
        <v>4300</v>
      </c>
      <c r="D39" s="53">
        <v>0</v>
      </c>
      <c r="E39" s="53">
        <f t="shared" si="11"/>
        <v>4300</v>
      </c>
      <c r="F39" s="27">
        <v>4300</v>
      </c>
      <c r="G39" s="27">
        <v>0</v>
      </c>
      <c r="H39" s="27">
        <f t="shared" si="12"/>
        <v>0</v>
      </c>
      <c r="I39" s="27">
        <v>0</v>
      </c>
      <c r="J39" s="27">
        <f t="shared" si="13"/>
        <v>4300</v>
      </c>
      <c r="K39" s="27">
        <f t="shared" si="14"/>
        <v>4300</v>
      </c>
      <c r="L39" s="162">
        <f t="shared" si="10"/>
        <v>0</v>
      </c>
      <c r="N39" s="249">
        <v>0</v>
      </c>
    </row>
    <row r="40" spans="1:14" s="30" customFormat="1" ht="13.5" customHeight="1" x14ac:dyDescent="0.2">
      <c r="A40" s="54" t="s">
        <v>59</v>
      </c>
      <c r="B40" s="55" t="s">
        <v>60</v>
      </c>
      <c r="C40" s="53">
        <v>5051</v>
      </c>
      <c r="D40" s="53">
        <v>0</v>
      </c>
      <c r="E40" s="53">
        <f t="shared" si="11"/>
        <v>5051</v>
      </c>
      <c r="F40" s="27">
        <v>5051</v>
      </c>
      <c r="G40" s="27"/>
      <c r="H40" s="27">
        <f t="shared" si="12"/>
        <v>0</v>
      </c>
      <c r="I40" s="27"/>
      <c r="J40" s="27">
        <f t="shared" si="13"/>
        <v>5051</v>
      </c>
      <c r="K40" s="27">
        <f t="shared" si="14"/>
        <v>5051</v>
      </c>
      <c r="L40" s="162">
        <f t="shared" si="10"/>
        <v>0</v>
      </c>
      <c r="N40" s="249">
        <v>0</v>
      </c>
    </row>
    <row r="41" spans="1:14" s="30" customFormat="1" ht="12" customHeight="1" x14ac:dyDescent="0.2">
      <c r="A41" s="54" t="s">
        <v>61</v>
      </c>
      <c r="B41" s="55" t="s">
        <v>62</v>
      </c>
      <c r="C41" s="53">
        <v>3000</v>
      </c>
      <c r="D41" s="53">
        <v>2000</v>
      </c>
      <c r="E41" s="53">
        <f t="shared" si="11"/>
        <v>5000</v>
      </c>
      <c r="F41" s="27">
        <v>5000</v>
      </c>
      <c r="G41" s="27">
        <v>0</v>
      </c>
      <c r="H41" s="27">
        <f t="shared" si="12"/>
        <v>2611.4299999999998</v>
      </c>
      <c r="I41" s="27">
        <v>321</v>
      </c>
      <c r="J41" s="27">
        <f t="shared" si="13"/>
        <v>2388.5700000000002</v>
      </c>
      <c r="K41" s="27">
        <f t="shared" si="14"/>
        <v>2388.5700000000002</v>
      </c>
      <c r="L41" s="162">
        <f t="shared" si="10"/>
        <v>52.228599999999993</v>
      </c>
      <c r="N41" s="249">
        <v>2611.4299999999998</v>
      </c>
    </row>
    <row r="42" spans="1:14" s="30" customFormat="1" ht="13.5" customHeight="1" x14ac:dyDescent="0.2">
      <c r="A42" s="54" t="s">
        <v>63</v>
      </c>
      <c r="B42" s="55" t="s">
        <v>64</v>
      </c>
      <c r="C42" s="53">
        <v>918</v>
      </c>
      <c r="D42" s="53">
        <v>0</v>
      </c>
      <c r="E42" s="53">
        <f t="shared" si="11"/>
        <v>918</v>
      </c>
      <c r="F42" s="27">
        <v>918</v>
      </c>
      <c r="G42" s="27">
        <v>0</v>
      </c>
      <c r="H42" s="27">
        <f t="shared" si="12"/>
        <v>0</v>
      </c>
      <c r="I42" s="27">
        <v>0</v>
      </c>
      <c r="J42" s="27">
        <f t="shared" si="13"/>
        <v>918</v>
      </c>
      <c r="K42" s="27">
        <f t="shared" si="14"/>
        <v>918</v>
      </c>
      <c r="L42" s="162">
        <f t="shared" si="10"/>
        <v>0</v>
      </c>
      <c r="N42" s="249">
        <v>0</v>
      </c>
    </row>
    <row r="43" spans="1:14" s="30" customFormat="1" ht="12.75" customHeight="1" x14ac:dyDescent="0.2">
      <c r="A43" s="54" t="s">
        <v>65</v>
      </c>
      <c r="B43" s="55" t="s">
        <v>66</v>
      </c>
      <c r="C43" s="53">
        <v>5000</v>
      </c>
      <c r="D43" s="53">
        <v>0</v>
      </c>
      <c r="E43" s="53">
        <f t="shared" si="11"/>
        <v>5000</v>
      </c>
      <c r="F43" s="27">
        <v>5000</v>
      </c>
      <c r="G43" s="27">
        <v>0</v>
      </c>
      <c r="H43" s="27">
        <f t="shared" si="12"/>
        <v>0</v>
      </c>
      <c r="I43" s="27">
        <v>0</v>
      </c>
      <c r="J43" s="27">
        <f t="shared" si="13"/>
        <v>5000</v>
      </c>
      <c r="K43" s="27">
        <f t="shared" si="14"/>
        <v>5000</v>
      </c>
      <c r="L43" s="162">
        <f t="shared" si="10"/>
        <v>0</v>
      </c>
      <c r="N43" s="249">
        <v>0</v>
      </c>
    </row>
    <row r="44" spans="1:14" s="30" customFormat="1" ht="10.5" customHeight="1" x14ac:dyDescent="0.2">
      <c r="A44" s="54" t="s">
        <v>67</v>
      </c>
      <c r="B44" s="55" t="s">
        <v>68</v>
      </c>
      <c r="C44" s="53">
        <v>9467</v>
      </c>
      <c r="D44" s="53">
        <v>-500</v>
      </c>
      <c r="E44" s="53">
        <f t="shared" si="11"/>
        <v>8967</v>
      </c>
      <c r="F44" s="27">
        <v>8967</v>
      </c>
      <c r="G44" s="27">
        <v>0</v>
      </c>
      <c r="H44" s="27">
        <f t="shared" si="12"/>
        <v>0</v>
      </c>
      <c r="I44" s="27">
        <v>0</v>
      </c>
      <c r="J44" s="27">
        <f t="shared" si="13"/>
        <v>8967</v>
      </c>
      <c r="K44" s="27">
        <f t="shared" si="14"/>
        <v>8967</v>
      </c>
      <c r="L44" s="162">
        <f t="shared" si="10"/>
        <v>0</v>
      </c>
      <c r="N44" s="249">
        <v>0</v>
      </c>
    </row>
    <row r="45" spans="1:14" s="30" customFormat="1" x14ac:dyDescent="0.2">
      <c r="A45" s="127" t="s">
        <v>69</v>
      </c>
      <c r="B45" s="128" t="s">
        <v>70</v>
      </c>
      <c r="C45" s="52">
        <f>SUM(C46:C50)</f>
        <v>2895449</v>
      </c>
      <c r="D45" s="52">
        <f>SUM(D46:D52)</f>
        <v>-106000</v>
      </c>
      <c r="E45" s="52">
        <f t="shared" si="11"/>
        <v>2789449</v>
      </c>
      <c r="F45" s="52">
        <f>SUM(F46:F52)</f>
        <v>1132552</v>
      </c>
      <c r="G45" s="52">
        <f>SUM(G46:G51)</f>
        <v>435661.25</v>
      </c>
      <c r="H45" s="28">
        <f t="shared" si="12"/>
        <v>730418.5</v>
      </c>
      <c r="I45" s="52">
        <f>SUM(I46:I51)</f>
        <v>602265.22</v>
      </c>
      <c r="J45" s="28">
        <f t="shared" si="13"/>
        <v>402133.5</v>
      </c>
      <c r="K45" s="28">
        <f t="shared" si="14"/>
        <v>2059030.5</v>
      </c>
      <c r="L45" s="161">
        <f t="shared" si="10"/>
        <v>64.493153515246988</v>
      </c>
      <c r="N45" s="249">
        <v>294757.25</v>
      </c>
    </row>
    <row r="46" spans="1:14" s="30" customFormat="1" ht="12" customHeight="1" x14ac:dyDescent="0.2">
      <c r="A46" s="58" t="s">
        <v>71</v>
      </c>
      <c r="B46" s="56" t="s">
        <v>72</v>
      </c>
      <c r="C46" s="53">
        <v>118902</v>
      </c>
      <c r="D46" s="53">
        <v>0</v>
      </c>
      <c r="E46" s="53">
        <f t="shared" si="11"/>
        <v>118902</v>
      </c>
      <c r="F46" s="53">
        <v>49546</v>
      </c>
      <c r="G46" s="27">
        <v>9706.2199999999993</v>
      </c>
      <c r="H46" s="27">
        <f t="shared" si="12"/>
        <v>29067.910000000003</v>
      </c>
      <c r="I46" s="27">
        <v>29067.91</v>
      </c>
      <c r="J46" s="27">
        <f t="shared" si="13"/>
        <v>20478.089999999997</v>
      </c>
      <c r="K46" s="27">
        <f t="shared" si="14"/>
        <v>89834.09</v>
      </c>
      <c r="L46" s="162">
        <f t="shared" si="10"/>
        <v>58.668530254712799</v>
      </c>
      <c r="N46" s="249">
        <v>19361.690000000002</v>
      </c>
    </row>
    <row r="47" spans="1:14" s="30" customFormat="1" ht="14.25" customHeight="1" x14ac:dyDescent="0.2">
      <c r="A47" s="54" t="s">
        <v>73</v>
      </c>
      <c r="B47" s="55" t="s">
        <v>74</v>
      </c>
      <c r="C47" s="53">
        <v>17939</v>
      </c>
      <c r="D47" s="53">
        <v>8500</v>
      </c>
      <c r="E47" s="53">
        <f t="shared" si="11"/>
        <v>26439</v>
      </c>
      <c r="F47" s="53">
        <v>16417</v>
      </c>
      <c r="G47" s="27">
        <v>688.73</v>
      </c>
      <c r="H47" s="27">
        <f t="shared" si="12"/>
        <v>8944.69</v>
      </c>
      <c r="I47" s="27">
        <v>4144.6899999999996</v>
      </c>
      <c r="J47" s="27">
        <f t="shared" si="13"/>
        <v>7472.3099999999995</v>
      </c>
      <c r="K47" s="27">
        <f t="shared" si="14"/>
        <v>17494.309999999998</v>
      </c>
      <c r="L47" s="162">
        <f t="shared" si="10"/>
        <v>54.484315039288539</v>
      </c>
      <c r="N47" s="249">
        <v>8255.9600000000009</v>
      </c>
    </row>
    <row r="48" spans="1:14" s="30" customFormat="1" ht="13.5" customHeight="1" x14ac:dyDescent="0.2">
      <c r="A48" s="54" t="s">
        <v>75</v>
      </c>
      <c r="B48" s="55" t="s">
        <v>76</v>
      </c>
      <c r="C48" s="53">
        <v>169</v>
      </c>
      <c r="D48" s="53"/>
      <c r="E48" s="53">
        <f t="shared" si="11"/>
        <v>169</v>
      </c>
      <c r="F48" s="53">
        <v>169</v>
      </c>
      <c r="G48" s="27">
        <v>0</v>
      </c>
      <c r="H48" s="27">
        <f t="shared" si="12"/>
        <v>50</v>
      </c>
      <c r="I48" s="27">
        <v>50</v>
      </c>
      <c r="J48" s="27">
        <f t="shared" si="13"/>
        <v>119</v>
      </c>
      <c r="K48" s="27">
        <f t="shared" si="14"/>
        <v>119</v>
      </c>
      <c r="L48" s="162">
        <f t="shared" si="10"/>
        <v>29.585798816568047</v>
      </c>
      <c r="N48" s="249">
        <v>50</v>
      </c>
    </row>
    <row r="49" spans="1:14" s="30" customFormat="1" ht="13.5" customHeight="1" x14ac:dyDescent="0.2">
      <c r="A49" s="54" t="s">
        <v>77</v>
      </c>
      <c r="B49" s="55" t="s">
        <v>78</v>
      </c>
      <c r="C49" s="53">
        <v>2379700</v>
      </c>
      <c r="D49" s="53">
        <f>-241500</f>
        <v>-241500</v>
      </c>
      <c r="E49" s="53">
        <f t="shared" si="11"/>
        <v>2138200</v>
      </c>
      <c r="F49" s="53">
        <v>750050</v>
      </c>
      <c r="G49" s="27">
        <v>278020.56</v>
      </c>
      <c r="H49" s="27">
        <f t="shared" si="12"/>
        <v>444924.73</v>
      </c>
      <c r="I49" s="27">
        <v>444924.73</v>
      </c>
      <c r="J49" s="27">
        <f t="shared" si="13"/>
        <v>305125.27</v>
      </c>
      <c r="K49" s="27">
        <f t="shared" si="14"/>
        <v>1693275.27</v>
      </c>
      <c r="L49" s="162">
        <f t="shared" si="10"/>
        <v>59.319342710485969</v>
      </c>
      <c r="N49" s="249">
        <v>166904.16999999998</v>
      </c>
    </row>
    <row r="50" spans="1:14" s="30" customFormat="1" ht="15" customHeight="1" x14ac:dyDescent="0.2">
      <c r="A50" s="54" t="s">
        <v>79</v>
      </c>
      <c r="B50" s="55" t="s">
        <v>80</v>
      </c>
      <c r="C50" s="53">
        <v>378739</v>
      </c>
      <c r="D50" s="53">
        <v>-10000</v>
      </c>
      <c r="E50" s="53">
        <f t="shared" si="11"/>
        <v>368739</v>
      </c>
      <c r="F50" s="53">
        <v>179370</v>
      </c>
      <c r="G50" s="27">
        <v>23892.46</v>
      </c>
      <c r="H50" s="27">
        <f t="shared" si="12"/>
        <v>124077.88999999998</v>
      </c>
      <c r="I50" s="27">
        <v>124077.89</v>
      </c>
      <c r="J50" s="27">
        <f t="shared" si="13"/>
        <v>55292.110000000015</v>
      </c>
      <c r="K50" s="27">
        <f t="shared" si="14"/>
        <v>244661.11000000002</v>
      </c>
      <c r="L50" s="162">
        <f t="shared" si="10"/>
        <v>69.17427105982047</v>
      </c>
      <c r="N50" s="249">
        <v>100185.43</v>
      </c>
    </row>
    <row r="51" spans="1:14" s="30" customFormat="1" ht="15" customHeight="1" x14ac:dyDescent="0.2">
      <c r="A51" s="54">
        <v>116</v>
      </c>
      <c r="B51" s="55" t="s">
        <v>321</v>
      </c>
      <c r="C51" s="53"/>
      <c r="D51" s="53">
        <v>127000</v>
      </c>
      <c r="E51" s="53">
        <f t="shared" si="11"/>
        <v>127000</v>
      </c>
      <c r="F51" s="53">
        <v>127000</v>
      </c>
      <c r="G51" s="27">
        <v>123353.28</v>
      </c>
      <c r="H51" s="27">
        <f t="shared" si="12"/>
        <v>123353.28</v>
      </c>
      <c r="I51" s="27"/>
      <c r="J51" s="27"/>
      <c r="K51" s="27"/>
      <c r="L51" s="162">
        <f t="shared" si="10"/>
        <v>97.128566929133854</v>
      </c>
      <c r="N51" s="249"/>
    </row>
    <row r="52" spans="1:14" s="30" customFormat="1" ht="15" customHeight="1" x14ac:dyDescent="0.2">
      <c r="A52" s="54">
        <v>117</v>
      </c>
      <c r="B52" s="55" t="s">
        <v>330</v>
      </c>
      <c r="C52" s="53"/>
      <c r="D52" s="53">
        <v>10000</v>
      </c>
      <c r="E52" s="53">
        <f t="shared" si="11"/>
        <v>10000</v>
      </c>
      <c r="F52" s="53">
        <v>10000</v>
      </c>
      <c r="G52" s="27"/>
      <c r="H52" s="27"/>
      <c r="I52" s="27"/>
      <c r="J52" s="27"/>
      <c r="K52" s="27"/>
      <c r="L52" s="162"/>
      <c r="N52" s="249"/>
    </row>
    <row r="53" spans="1:14" s="30" customFormat="1" ht="12.75" customHeight="1" x14ac:dyDescent="0.2">
      <c r="A53" s="127" t="s">
        <v>81</v>
      </c>
      <c r="B53" s="128" t="s">
        <v>82</v>
      </c>
      <c r="C53" s="52">
        <v>21097</v>
      </c>
      <c r="D53" s="128">
        <v>-2000</v>
      </c>
      <c r="E53" s="52">
        <f t="shared" si="11"/>
        <v>19097</v>
      </c>
      <c r="F53" s="28">
        <v>14205</v>
      </c>
      <c r="G53" s="28">
        <v>348.75</v>
      </c>
      <c r="H53" s="28">
        <f t="shared" ref="H53:H79" si="15">+N53+G53</f>
        <v>1715.78</v>
      </c>
      <c r="I53" s="28">
        <v>358.98</v>
      </c>
      <c r="J53" s="28">
        <f t="shared" ref="J53:J80" si="16">+F53-H53</f>
        <v>12489.22</v>
      </c>
      <c r="K53" s="28">
        <f t="shared" ref="K53:K80" si="17">+E53-H53</f>
        <v>17381.22</v>
      </c>
      <c r="L53" s="161">
        <f t="shared" ref="L53:L87" si="18">+H53*100/F53</f>
        <v>12.078704681450194</v>
      </c>
      <c r="M53" s="6"/>
      <c r="N53" s="249">
        <v>1367.03</v>
      </c>
    </row>
    <row r="54" spans="1:14" s="30" customFormat="1" ht="13.5" customHeight="1" x14ac:dyDescent="0.2">
      <c r="A54" s="127" t="s">
        <v>83</v>
      </c>
      <c r="B54" s="128" t="s">
        <v>84</v>
      </c>
      <c r="C54" s="52">
        <f>SUM(C55:C56)</f>
        <v>36675</v>
      </c>
      <c r="D54" s="52">
        <f>SUM(D55:D56)</f>
        <v>1000</v>
      </c>
      <c r="E54" s="52">
        <f t="shared" si="11"/>
        <v>37675</v>
      </c>
      <c r="F54" s="52">
        <f>+F55+F56</f>
        <v>20994</v>
      </c>
      <c r="G54" s="52">
        <f>SUM(G55:G56)</f>
        <v>0</v>
      </c>
      <c r="H54" s="28">
        <f t="shared" si="15"/>
        <v>12.84</v>
      </c>
      <c r="I54" s="52">
        <f>SUM(I55:I56)</f>
        <v>12.84</v>
      </c>
      <c r="J54" s="28">
        <f t="shared" si="16"/>
        <v>20981.16</v>
      </c>
      <c r="K54" s="28">
        <f t="shared" si="17"/>
        <v>37662.160000000003</v>
      </c>
      <c r="L54" s="161">
        <f t="shared" si="18"/>
        <v>6.1160331523292366E-2</v>
      </c>
      <c r="M54" s="6"/>
      <c r="N54" s="249">
        <v>12.84</v>
      </c>
    </row>
    <row r="55" spans="1:14" s="30" customFormat="1" ht="14.25" customHeight="1" x14ac:dyDescent="0.2">
      <c r="A55" s="54" t="s">
        <v>85</v>
      </c>
      <c r="B55" s="56" t="s">
        <v>86</v>
      </c>
      <c r="C55" s="53">
        <v>27807</v>
      </c>
      <c r="D55" s="53">
        <v>1000</v>
      </c>
      <c r="E55" s="53">
        <f t="shared" si="11"/>
        <v>28807</v>
      </c>
      <c r="F55" s="27">
        <v>14452</v>
      </c>
      <c r="G55" s="27">
        <v>0</v>
      </c>
      <c r="H55" s="27">
        <f t="shared" si="15"/>
        <v>12.84</v>
      </c>
      <c r="I55" s="27">
        <v>12.84</v>
      </c>
      <c r="J55" s="27">
        <f t="shared" si="16"/>
        <v>14439.16</v>
      </c>
      <c r="K55" s="27">
        <f t="shared" si="17"/>
        <v>28794.16</v>
      </c>
      <c r="L55" s="162">
        <f t="shared" si="18"/>
        <v>8.884583448657625E-2</v>
      </c>
      <c r="M55" s="6"/>
      <c r="N55" s="249">
        <v>12.84</v>
      </c>
    </row>
    <row r="56" spans="1:14" s="30" customFormat="1" ht="15" customHeight="1" x14ac:dyDescent="0.2">
      <c r="A56" s="54" t="s">
        <v>242</v>
      </c>
      <c r="B56" s="56" t="s">
        <v>243</v>
      </c>
      <c r="C56" s="53">
        <v>8868</v>
      </c>
      <c r="D56" s="53">
        <v>0</v>
      </c>
      <c r="E56" s="53">
        <f t="shared" si="11"/>
        <v>8868</v>
      </c>
      <c r="F56" s="53">
        <v>6542</v>
      </c>
      <c r="G56" s="53">
        <v>0</v>
      </c>
      <c r="H56" s="27">
        <f t="shared" si="15"/>
        <v>0</v>
      </c>
      <c r="I56" s="53">
        <v>0</v>
      </c>
      <c r="J56" s="27">
        <f t="shared" si="16"/>
        <v>6542</v>
      </c>
      <c r="K56" s="27">
        <f t="shared" si="17"/>
        <v>8868</v>
      </c>
      <c r="L56" s="162">
        <f t="shared" si="18"/>
        <v>0</v>
      </c>
      <c r="M56" s="6"/>
      <c r="N56" s="249">
        <v>0</v>
      </c>
    </row>
    <row r="57" spans="1:14" s="30" customFormat="1" x14ac:dyDescent="0.2">
      <c r="A57" s="127" t="s">
        <v>87</v>
      </c>
      <c r="B57" s="128" t="s">
        <v>88</v>
      </c>
      <c r="C57" s="52">
        <f>SUM(C58:C60)</f>
        <v>378199</v>
      </c>
      <c r="D57" s="52">
        <f>SUM(D58:D60)</f>
        <v>-40950</v>
      </c>
      <c r="E57" s="52">
        <f t="shared" ref="E57:E65" si="19">+C57+D57</f>
        <v>337249</v>
      </c>
      <c r="F57" s="52">
        <f>+F58+F59+F60</f>
        <v>131805</v>
      </c>
      <c r="G57" s="52">
        <f>SUM(G58:G60)</f>
        <v>157</v>
      </c>
      <c r="H57" s="28">
        <f t="shared" si="15"/>
        <v>4487</v>
      </c>
      <c r="I57" s="52">
        <f>SUM(I58:I60)</f>
        <v>4463</v>
      </c>
      <c r="J57" s="28">
        <f t="shared" si="16"/>
        <v>127318</v>
      </c>
      <c r="K57" s="28">
        <f t="shared" si="17"/>
        <v>332762</v>
      </c>
      <c r="L57" s="161">
        <f t="shared" si="18"/>
        <v>3.4042714616289214</v>
      </c>
      <c r="M57" s="6"/>
      <c r="N57" s="249">
        <v>4330</v>
      </c>
    </row>
    <row r="58" spans="1:14" s="30" customFormat="1" ht="15.75" customHeight="1" x14ac:dyDescent="0.2">
      <c r="A58" s="58" t="s">
        <v>89</v>
      </c>
      <c r="B58" s="56" t="s">
        <v>90</v>
      </c>
      <c r="C58" s="53">
        <v>295164</v>
      </c>
      <c r="D58" s="53">
        <v>-25950</v>
      </c>
      <c r="E58" s="53">
        <f t="shared" si="19"/>
        <v>269214</v>
      </c>
      <c r="F58" s="53">
        <v>103430</v>
      </c>
      <c r="G58" s="53">
        <v>157</v>
      </c>
      <c r="H58" s="27">
        <f t="shared" si="15"/>
        <v>4487</v>
      </c>
      <c r="I58" s="53">
        <v>4463</v>
      </c>
      <c r="J58" s="27">
        <f t="shared" si="16"/>
        <v>98943</v>
      </c>
      <c r="K58" s="27">
        <f t="shared" si="17"/>
        <v>264727</v>
      </c>
      <c r="L58" s="162">
        <f t="shared" si="18"/>
        <v>4.338199748622257</v>
      </c>
      <c r="N58" s="249">
        <v>4330</v>
      </c>
    </row>
    <row r="59" spans="1:14" s="30" customFormat="1" ht="15.75" customHeight="1" x14ac:dyDescent="0.2">
      <c r="A59" s="54" t="s">
        <v>91</v>
      </c>
      <c r="B59" s="55" t="s">
        <v>92</v>
      </c>
      <c r="C59" s="53">
        <v>71765</v>
      </c>
      <c r="D59" s="53">
        <v>-15000</v>
      </c>
      <c r="E59" s="53">
        <f t="shared" si="19"/>
        <v>56765</v>
      </c>
      <c r="F59" s="27">
        <v>22061</v>
      </c>
      <c r="G59" s="27">
        <v>0</v>
      </c>
      <c r="H59" s="27">
        <f t="shared" si="15"/>
        <v>0</v>
      </c>
      <c r="I59" s="27">
        <v>0</v>
      </c>
      <c r="J59" s="27">
        <f t="shared" si="16"/>
        <v>22061</v>
      </c>
      <c r="K59" s="27">
        <f t="shared" si="17"/>
        <v>56765</v>
      </c>
      <c r="L59" s="162">
        <f t="shared" si="18"/>
        <v>0</v>
      </c>
      <c r="N59" s="249">
        <v>0</v>
      </c>
    </row>
    <row r="60" spans="1:14" s="30" customFormat="1" ht="12" customHeight="1" x14ac:dyDescent="0.2">
      <c r="A60" s="54">
        <v>143</v>
      </c>
      <c r="B60" s="55" t="s">
        <v>93</v>
      </c>
      <c r="C60" s="53">
        <v>11270</v>
      </c>
      <c r="D60" s="53">
        <v>0</v>
      </c>
      <c r="E60" s="53">
        <f t="shared" si="19"/>
        <v>11270</v>
      </c>
      <c r="F60" s="27">
        <v>6314</v>
      </c>
      <c r="G60" s="27">
        <v>0</v>
      </c>
      <c r="H60" s="27">
        <f t="shared" si="15"/>
        <v>0</v>
      </c>
      <c r="I60" s="27">
        <v>0</v>
      </c>
      <c r="J60" s="27">
        <f t="shared" si="16"/>
        <v>6314</v>
      </c>
      <c r="K60" s="27">
        <f t="shared" si="17"/>
        <v>11270</v>
      </c>
      <c r="L60" s="162">
        <f t="shared" si="18"/>
        <v>0</v>
      </c>
      <c r="N60" s="249">
        <v>0</v>
      </c>
    </row>
    <row r="61" spans="1:14" s="30" customFormat="1" x14ac:dyDescent="0.2">
      <c r="A61" s="127" t="s">
        <v>94</v>
      </c>
      <c r="B61" s="128" t="s">
        <v>95</v>
      </c>
      <c r="C61" s="52">
        <f>SUM(C62:C64)</f>
        <v>144891</v>
      </c>
      <c r="D61" s="52">
        <f>SUM(D62:D65)</f>
        <v>5700</v>
      </c>
      <c r="E61" s="52">
        <f t="shared" si="19"/>
        <v>150591</v>
      </c>
      <c r="F61" s="52">
        <f>+F62+F63+F64+F65</f>
        <v>73287</v>
      </c>
      <c r="G61" s="52">
        <f>SUM(G62:G65)</f>
        <v>517.20000000000005</v>
      </c>
      <c r="H61" s="28">
        <f t="shared" si="15"/>
        <v>1971.3500000000001</v>
      </c>
      <c r="I61" s="52">
        <f>SUM(I62:I65)</f>
        <v>1905.4</v>
      </c>
      <c r="J61" s="28">
        <f t="shared" si="16"/>
        <v>71315.649999999994</v>
      </c>
      <c r="K61" s="28">
        <f t="shared" si="17"/>
        <v>148619.65</v>
      </c>
      <c r="L61" s="161">
        <f t="shared" si="18"/>
        <v>2.6899040757569557</v>
      </c>
      <c r="M61" s="6"/>
      <c r="N61" s="249">
        <v>1454.15</v>
      </c>
    </row>
    <row r="62" spans="1:14" s="30" customFormat="1" ht="15" customHeight="1" x14ac:dyDescent="0.2">
      <c r="A62" s="58" t="s">
        <v>96</v>
      </c>
      <c r="B62" s="56" t="s">
        <v>90</v>
      </c>
      <c r="C62" s="53">
        <v>75300</v>
      </c>
      <c r="D62" s="53">
        <v>-3800</v>
      </c>
      <c r="E62" s="53">
        <f t="shared" si="19"/>
        <v>71500</v>
      </c>
      <c r="F62" s="53">
        <v>31434</v>
      </c>
      <c r="G62" s="53">
        <v>222</v>
      </c>
      <c r="H62" s="27">
        <f t="shared" si="15"/>
        <v>1068.5</v>
      </c>
      <c r="I62" s="53">
        <v>1014.4</v>
      </c>
      <c r="J62" s="27">
        <f t="shared" si="16"/>
        <v>30365.5</v>
      </c>
      <c r="K62" s="27">
        <f t="shared" si="17"/>
        <v>70431.5</v>
      </c>
      <c r="L62" s="162">
        <f t="shared" si="18"/>
        <v>3.3991855952153718</v>
      </c>
      <c r="N62" s="249">
        <v>846.5</v>
      </c>
    </row>
    <row r="63" spans="1:14" s="30" customFormat="1" ht="18" customHeight="1" x14ac:dyDescent="0.2">
      <c r="A63" s="54" t="s">
        <v>97</v>
      </c>
      <c r="B63" s="55" t="s">
        <v>92</v>
      </c>
      <c r="C63" s="53">
        <v>62283</v>
      </c>
      <c r="D63" s="53">
        <v>-2000</v>
      </c>
      <c r="E63" s="53">
        <f t="shared" si="19"/>
        <v>60283</v>
      </c>
      <c r="F63" s="53">
        <v>24915</v>
      </c>
      <c r="G63" s="53"/>
      <c r="H63" s="27">
        <f t="shared" si="15"/>
        <v>0</v>
      </c>
      <c r="I63" s="27">
        <v>0</v>
      </c>
      <c r="J63" s="27">
        <f t="shared" si="16"/>
        <v>24915</v>
      </c>
      <c r="K63" s="27">
        <f t="shared" si="17"/>
        <v>60283</v>
      </c>
      <c r="L63" s="162">
        <f t="shared" si="18"/>
        <v>0</v>
      </c>
      <c r="N63" s="249">
        <v>0</v>
      </c>
    </row>
    <row r="64" spans="1:14" s="30" customFormat="1" ht="18" customHeight="1" x14ac:dyDescent="0.2">
      <c r="A64" s="54">
        <v>153</v>
      </c>
      <c r="B64" s="55" t="s">
        <v>98</v>
      </c>
      <c r="C64" s="53">
        <v>7308</v>
      </c>
      <c r="D64" s="53">
        <v>0</v>
      </c>
      <c r="E64" s="53">
        <f t="shared" si="19"/>
        <v>7308</v>
      </c>
      <c r="F64" s="27">
        <v>5438</v>
      </c>
      <c r="G64" s="27">
        <v>0</v>
      </c>
      <c r="H64" s="27">
        <f t="shared" si="15"/>
        <v>0</v>
      </c>
      <c r="I64" s="27">
        <v>0</v>
      </c>
      <c r="J64" s="27">
        <f t="shared" si="16"/>
        <v>5438</v>
      </c>
      <c r="K64" s="27">
        <f t="shared" si="17"/>
        <v>7308</v>
      </c>
      <c r="L64" s="162">
        <f t="shared" si="18"/>
        <v>0</v>
      </c>
      <c r="N64" s="249">
        <v>0</v>
      </c>
    </row>
    <row r="65" spans="1:14" s="30" customFormat="1" ht="15" customHeight="1" x14ac:dyDescent="0.2">
      <c r="A65" s="54">
        <v>154</v>
      </c>
      <c r="B65" s="55" t="s">
        <v>287</v>
      </c>
      <c r="C65" s="53"/>
      <c r="D65" s="53">
        <v>11500</v>
      </c>
      <c r="E65" s="53">
        <f t="shared" si="19"/>
        <v>11500</v>
      </c>
      <c r="F65" s="27">
        <v>11500</v>
      </c>
      <c r="G65" s="27">
        <v>295.2</v>
      </c>
      <c r="H65" s="27">
        <f t="shared" si="15"/>
        <v>902.84999999999991</v>
      </c>
      <c r="I65" s="27">
        <v>891</v>
      </c>
      <c r="J65" s="27">
        <f t="shared" si="16"/>
        <v>10597.15</v>
      </c>
      <c r="K65" s="27">
        <f t="shared" si="17"/>
        <v>10597.15</v>
      </c>
      <c r="L65" s="162">
        <f t="shared" si="18"/>
        <v>7.8508695652173897</v>
      </c>
      <c r="N65" s="249">
        <v>607.65</v>
      </c>
    </row>
    <row r="66" spans="1:14" s="30" customFormat="1" ht="15.75" customHeight="1" x14ac:dyDescent="0.2">
      <c r="A66" s="58" t="s">
        <v>99</v>
      </c>
      <c r="B66" s="128" t="s">
        <v>100</v>
      </c>
      <c r="C66" s="52">
        <f>SUM(C67:C70)</f>
        <v>507286</v>
      </c>
      <c r="D66" s="52">
        <f>SUM(D67:D70)</f>
        <v>116220</v>
      </c>
      <c r="E66" s="52">
        <f>SUM(E67:E70)</f>
        <v>623506</v>
      </c>
      <c r="F66" s="52">
        <f>SUM(F67:F70)</f>
        <v>370196</v>
      </c>
      <c r="G66" s="52">
        <f>+G67+G68+G70+G69</f>
        <v>71959.319999999992</v>
      </c>
      <c r="H66" s="28">
        <f t="shared" si="15"/>
        <v>141529.20000000001</v>
      </c>
      <c r="I66" s="52">
        <f>+I67+I68+I70+I69</f>
        <v>52614.41</v>
      </c>
      <c r="J66" s="28">
        <f t="shared" si="16"/>
        <v>228666.8</v>
      </c>
      <c r="K66" s="28">
        <f t="shared" si="17"/>
        <v>481976.8</v>
      </c>
      <c r="L66" s="161">
        <f t="shared" si="18"/>
        <v>38.230883099763375</v>
      </c>
      <c r="N66" s="249">
        <v>69569.88</v>
      </c>
    </row>
    <row r="67" spans="1:14" s="30" customFormat="1" ht="17.25" customHeight="1" x14ac:dyDescent="0.2">
      <c r="A67" s="58" t="s">
        <v>238</v>
      </c>
      <c r="B67" s="56" t="s">
        <v>239</v>
      </c>
      <c r="C67" s="53">
        <v>2900</v>
      </c>
      <c r="D67" s="53">
        <v>-1700</v>
      </c>
      <c r="E67" s="53">
        <f t="shared" ref="E67:E70" si="20">+C67+D67</f>
        <v>1200</v>
      </c>
      <c r="F67" s="53">
        <v>1200</v>
      </c>
      <c r="G67" s="27"/>
      <c r="H67" s="27">
        <f t="shared" si="15"/>
        <v>0</v>
      </c>
      <c r="I67" s="27"/>
      <c r="J67" s="27">
        <f t="shared" si="16"/>
        <v>1200</v>
      </c>
      <c r="K67" s="27">
        <f t="shared" si="17"/>
        <v>1200</v>
      </c>
      <c r="L67" s="162">
        <f t="shared" si="18"/>
        <v>0</v>
      </c>
      <c r="N67" s="249">
        <v>0</v>
      </c>
    </row>
    <row r="68" spans="1:14" s="30" customFormat="1" ht="15.75" customHeight="1" x14ac:dyDescent="0.2">
      <c r="A68" s="58" t="s">
        <v>101</v>
      </c>
      <c r="B68" s="56" t="s">
        <v>102</v>
      </c>
      <c r="C68" s="53">
        <v>78800</v>
      </c>
      <c r="D68" s="53">
        <v>55000</v>
      </c>
      <c r="E68" s="53">
        <f t="shared" si="20"/>
        <v>133800</v>
      </c>
      <c r="F68" s="53">
        <v>92462</v>
      </c>
      <c r="G68" s="27">
        <v>41650.730000000003</v>
      </c>
      <c r="H68" s="27">
        <f t="shared" si="15"/>
        <v>69282.47</v>
      </c>
      <c r="I68" s="27">
        <v>25022.97</v>
      </c>
      <c r="J68" s="27">
        <f t="shared" si="16"/>
        <v>23179.53</v>
      </c>
      <c r="K68" s="27">
        <f t="shared" si="17"/>
        <v>64517.53</v>
      </c>
      <c r="L68" s="162">
        <f t="shared" si="18"/>
        <v>74.930749929700852</v>
      </c>
      <c r="N68" s="249">
        <v>27631.74</v>
      </c>
    </row>
    <row r="69" spans="1:14" s="30" customFormat="1" ht="15" customHeight="1" x14ac:dyDescent="0.2">
      <c r="A69" s="59">
        <v>165</v>
      </c>
      <c r="B69" s="56" t="s">
        <v>103</v>
      </c>
      <c r="C69" s="53">
        <v>208541</v>
      </c>
      <c r="D69" s="53">
        <f>79920</f>
        <v>79920</v>
      </c>
      <c r="E69" s="53">
        <f t="shared" si="20"/>
        <v>288461</v>
      </c>
      <c r="F69" s="53">
        <v>167361</v>
      </c>
      <c r="G69" s="27">
        <v>5211.45</v>
      </c>
      <c r="H69" s="27">
        <f t="shared" si="15"/>
        <v>33878.049999999996</v>
      </c>
      <c r="I69" s="27">
        <v>18966.09</v>
      </c>
      <c r="J69" s="27">
        <f t="shared" si="16"/>
        <v>133482.95000000001</v>
      </c>
      <c r="K69" s="27">
        <f t="shared" si="17"/>
        <v>254582.95</v>
      </c>
      <c r="L69" s="162">
        <f t="shared" si="18"/>
        <v>20.24249974605792</v>
      </c>
      <c r="N69" s="249">
        <v>28666.6</v>
      </c>
    </row>
    <row r="70" spans="1:14" s="30" customFormat="1" ht="12.75" customHeight="1" x14ac:dyDescent="0.2">
      <c r="A70" s="54" t="s">
        <v>104</v>
      </c>
      <c r="B70" s="55" t="s">
        <v>105</v>
      </c>
      <c r="C70" s="53">
        <v>217045</v>
      </c>
      <c r="D70" s="53">
        <v>-17000</v>
      </c>
      <c r="E70" s="53">
        <f t="shared" si="20"/>
        <v>200045</v>
      </c>
      <c r="F70" s="53">
        <v>109173</v>
      </c>
      <c r="G70" s="53">
        <v>25097.14</v>
      </c>
      <c r="H70" s="27">
        <f t="shared" si="15"/>
        <v>38368.68</v>
      </c>
      <c r="I70" s="53">
        <v>8625.35</v>
      </c>
      <c r="J70" s="27">
        <f t="shared" si="16"/>
        <v>70804.320000000007</v>
      </c>
      <c r="K70" s="27">
        <f t="shared" si="17"/>
        <v>161676.32</v>
      </c>
      <c r="L70" s="162">
        <f t="shared" si="18"/>
        <v>35.144843505262287</v>
      </c>
      <c r="N70" s="249">
        <v>13271.54</v>
      </c>
    </row>
    <row r="71" spans="1:14" s="30" customFormat="1" x14ac:dyDescent="0.2">
      <c r="A71" s="129">
        <v>170</v>
      </c>
      <c r="B71" s="130" t="s">
        <v>257</v>
      </c>
      <c r="C71" s="131">
        <f>SUM(C72)</f>
        <v>247000</v>
      </c>
      <c r="D71" s="131">
        <f>++D72</f>
        <v>0</v>
      </c>
      <c r="E71" s="52">
        <f t="shared" ref="E71:E84" si="21">+C71+D71</f>
        <v>247000</v>
      </c>
      <c r="F71" s="131">
        <f>SUM(F72)</f>
        <v>107504</v>
      </c>
      <c r="G71" s="131">
        <f>SUM(G72:G72)</f>
        <v>10146.959999999999</v>
      </c>
      <c r="H71" s="28">
        <f t="shared" si="15"/>
        <v>48145.27</v>
      </c>
      <c r="I71" s="131">
        <f>SUM(I72:I72)</f>
        <v>0</v>
      </c>
      <c r="J71" s="28">
        <f t="shared" si="16"/>
        <v>59358.73</v>
      </c>
      <c r="K71" s="28">
        <f t="shared" si="17"/>
        <v>198854.73</v>
      </c>
      <c r="L71" s="161">
        <f t="shared" si="18"/>
        <v>44.78463126953416</v>
      </c>
      <c r="N71" s="249">
        <v>37998.31</v>
      </c>
    </row>
    <row r="72" spans="1:14" s="30" customFormat="1" ht="15" customHeight="1" x14ac:dyDescent="0.2">
      <c r="A72" s="54" t="s">
        <v>106</v>
      </c>
      <c r="B72" s="55" t="s">
        <v>107</v>
      </c>
      <c r="C72" s="53">
        <v>247000</v>
      </c>
      <c r="D72" s="53">
        <v>0</v>
      </c>
      <c r="E72" s="53">
        <f t="shared" si="21"/>
        <v>247000</v>
      </c>
      <c r="F72" s="53">
        <v>107504</v>
      </c>
      <c r="G72" s="53">
        <v>10146.959999999999</v>
      </c>
      <c r="H72" s="27">
        <f t="shared" si="15"/>
        <v>48145.27</v>
      </c>
      <c r="I72" s="27">
        <v>0</v>
      </c>
      <c r="J72" s="27">
        <f t="shared" si="16"/>
        <v>59358.73</v>
      </c>
      <c r="K72" s="27">
        <f t="shared" si="17"/>
        <v>198854.73</v>
      </c>
      <c r="L72" s="162">
        <f t="shared" si="18"/>
        <v>44.78463126953416</v>
      </c>
      <c r="N72" s="249">
        <v>37998.31</v>
      </c>
    </row>
    <row r="73" spans="1:14" s="30" customFormat="1" x14ac:dyDescent="0.2">
      <c r="A73" s="127" t="s">
        <v>108</v>
      </c>
      <c r="B73" s="128" t="s">
        <v>109</v>
      </c>
      <c r="C73" s="52">
        <f>SUM(C74:C79)</f>
        <v>235083</v>
      </c>
      <c r="D73" s="52">
        <f>SUM(D74:D79)</f>
        <v>26250</v>
      </c>
      <c r="E73" s="52">
        <f t="shared" si="21"/>
        <v>261333</v>
      </c>
      <c r="F73" s="52">
        <f>SUM(F74:F79)</f>
        <v>261333</v>
      </c>
      <c r="G73" s="52">
        <f>SUM(G74:G79)</f>
        <v>66830.959999999992</v>
      </c>
      <c r="H73" s="28">
        <f t="shared" si="15"/>
        <v>106984.51999999999</v>
      </c>
      <c r="I73" s="52">
        <f>SUM(I74:I79)</f>
        <v>10324.619999999999</v>
      </c>
      <c r="J73" s="28">
        <f t="shared" si="16"/>
        <v>154348.48000000001</v>
      </c>
      <c r="K73" s="28">
        <f t="shared" si="17"/>
        <v>154348.48000000001</v>
      </c>
      <c r="L73" s="161">
        <f t="shared" si="18"/>
        <v>40.938006298477411</v>
      </c>
      <c r="M73" s="6"/>
      <c r="N73" s="249">
        <v>40153.56</v>
      </c>
    </row>
    <row r="74" spans="1:14" s="30" customFormat="1" ht="14.25" customHeight="1" x14ac:dyDescent="0.2">
      <c r="A74" s="59">
        <v>181</v>
      </c>
      <c r="B74" s="56" t="s">
        <v>110</v>
      </c>
      <c r="C74" s="53">
        <v>1000</v>
      </c>
      <c r="D74" s="53">
        <v>1000</v>
      </c>
      <c r="E74" s="53">
        <f t="shared" si="21"/>
        <v>2000</v>
      </c>
      <c r="F74" s="27">
        <v>2000</v>
      </c>
      <c r="G74" s="27">
        <v>0</v>
      </c>
      <c r="H74" s="27">
        <f t="shared" si="15"/>
        <v>0</v>
      </c>
      <c r="I74" s="27">
        <v>0</v>
      </c>
      <c r="J74" s="27">
        <f t="shared" si="16"/>
        <v>2000</v>
      </c>
      <c r="K74" s="27">
        <f t="shared" si="17"/>
        <v>2000</v>
      </c>
      <c r="L74" s="162">
        <f t="shared" si="18"/>
        <v>0</v>
      </c>
      <c r="N74" s="249">
        <v>0</v>
      </c>
    </row>
    <row r="75" spans="1:14" s="30" customFormat="1" ht="14.25" customHeight="1" x14ac:dyDescent="0.2">
      <c r="A75" s="58" t="s">
        <v>111</v>
      </c>
      <c r="B75" s="56" t="s">
        <v>244</v>
      </c>
      <c r="C75" s="53">
        <v>112283</v>
      </c>
      <c r="D75" s="53">
        <v>45000</v>
      </c>
      <c r="E75" s="53">
        <f t="shared" si="21"/>
        <v>157283</v>
      </c>
      <c r="F75" s="53">
        <v>157283</v>
      </c>
      <c r="G75" s="53">
        <v>56289.21</v>
      </c>
      <c r="H75" s="27">
        <f t="shared" si="15"/>
        <v>90044.26999999999</v>
      </c>
      <c r="I75" s="53">
        <v>5223.49</v>
      </c>
      <c r="J75" s="27">
        <f t="shared" si="16"/>
        <v>67238.73000000001</v>
      </c>
      <c r="K75" s="27">
        <f t="shared" si="17"/>
        <v>67238.73000000001</v>
      </c>
      <c r="L75" s="162">
        <f t="shared" si="18"/>
        <v>57.249842640336198</v>
      </c>
      <c r="N75" s="249">
        <v>33755.06</v>
      </c>
    </row>
    <row r="76" spans="1:14" s="30" customFormat="1" ht="12.75" customHeight="1" x14ac:dyDescent="0.2">
      <c r="A76" s="54">
        <v>183</v>
      </c>
      <c r="B76" s="56" t="s">
        <v>245</v>
      </c>
      <c r="C76" s="53">
        <v>20000</v>
      </c>
      <c r="D76" s="53">
        <v>-12750</v>
      </c>
      <c r="E76" s="53">
        <f t="shared" si="21"/>
        <v>7250</v>
      </c>
      <c r="F76" s="27">
        <v>7250</v>
      </c>
      <c r="G76" s="27">
        <v>0</v>
      </c>
      <c r="H76" s="27">
        <f t="shared" si="15"/>
        <v>0</v>
      </c>
      <c r="I76" s="27">
        <v>0</v>
      </c>
      <c r="J76" s="27">
        <f t="shared" si="16"/>
        <v>7250</v>
      </c>
      <c r="K76" s="27">
        <f t="shared" si="17"/>
        <v>7250</v>
      </c>
      <c r="L76" s="162">
        <f t="shared" si="18"/>
        <v>0</v>
      </c>
      <c r="N76" s="249">
        <v>0</v>
      </c>
    </row>
    <row r="77" spans="1:14" s="30" customFormat="1" ht="10.5" customHeight="1" x14ac:dyDescent="0.2">
      <c r="A77" s="54">
        <v>184</v>
      </c>
      <c r="B77" s="56" t="s">
        <v>246</v>
      </c>
      <c r="C77" s="53">
        <v>7000</v>
      </c>
      <c r="D77" s="53">
        <v>0</v>
      </c>
      <c r="E77" s="53">
        <f t="shared" si="21"/>
        <v>7000</v>
      </c>
      <c r="F77" s="27">
        <v>7000</v>
      </c>
      <c r="G77" s="27">
        <v>0</v>
      </c>
      <c r="H77" s="27">
        <f t="shared" si="15"/>
        <v>0</v>
      </c>
      <c r="I77" s="27">
        <v>0</v>
      </c>
      <c r="J77" s="27">
        <f t="shared" si="16"/>
        <v>7000</v>
      </c>
      <c r="K77" s="27">
        <f t="shared" si="17"/>
        <v>7000</v>
      </c>
      <c r="L77" s="162">
        <f t="shared" si="18"/>
        <v>0</v>
      </c>
      <c r="N77" s="249">
        <v>0</v>
      </c>
    </row>
    <row r="78" spans="1:14" s="30" customFormat="1" ht="12.75" customHeight="1" x14ac:dyDescent="0.2">
      <c r="A78" s="54">
        <v>185</v>
      </c>
      <c r="B78" s="56" t="s">
        <v>254</v>
      </c>
      <c r="C78" s="53">
        <v>68330</v>
      </c>
      <c r="D78" s="53">
        <v>-24000</v>
      </c>
      <c r="E78" s="53">
        <f t="shared" si="21"/>
        <v>44330</v>
      </c>
      <c r="F78" s="27">
        <v>44330</v>
      </c>
      <c r="G78" s="27">
        <v>427.57</v>
      </c>
      <c r="H78" s="27">
        <f t="shared" si="15"/>
        <v>427.57</v>
      </c>
      <c r="I78" s="27">
        <v>0</v>
      </c>
      <c r="J78" s="27">
        <f t="shared" si="16"/>
        <v>43902.43</v>
      </c>
      <c r="K78" s="27">
        <f t="shared" si="17"/>
        <v>43902.43</v>
      </c>
      <c r="L78" s="162">
        <f t="shared" si="18"/>
        <v>0.96451612903225803</v>
      </c>
      <c r="N78" s="249">
        <v>0</v>
      </c>
    </row>
    <row r="79" spans="1:14" s="30" customFormat="1" ht="13.5" customHeight="1" x14ac:dyDescent="0.2">
      <c r="A79" s="54" t="s">
        <v>112</v>
      </c>
      <c r="B79" s="55" t="s">
        <v>113</v>
      </c>
      <c r="C79" s="53">
        <v>26470</v>
      </c>
      <c r="D79" s="53">
        <v>17000</v>
      </c>
      <c r="E79" s="53">
        <f t="shared" si="21"/>
        <v>43470</v>
      </c>
      <c r="F79" s="27">
        <v>43470</v>
      </c>
      <c r="G79" s="27">
        <v>10114.18</v>
      </c>
      <c r="H79" s="27">
        <f t="shared" si="15"/>
        <v>16512.68</v>
      </c>
      <c r="I79" s="27">
        <v>5101.13</v>
      </c>
      <c r="J79" s="27">
        <f t="shared" si="16"/>
        <v>26957.32</v>
      </c>
      <c r="K79" s="27">
        <f t="shared" si="17"/>
        <v>26957.32</v>
      </c>
      <c r="L79" s="162">
        <f t="shared" si="18"/>
        <v>37.986381412468369</v>
      </c>
      <c r="N79" s="249">
        <v>6398.5</v>
      </c>
    </row>
    <row r="80" spans="1:14" s="30" customFormat="1" ht="13.5" customHeight="1" x14ac:dyDescent="0.2">
      <c r="A80" s="61">
        <v>190</v>
      </c>
      <c r="B80" s="51" t="s">
        <v>299</v>
      </c>
      <c r="C80" s="52">
        <f>+C82+C85</f>
        <v>0</v>
      </c>
      <c r="D80" s="52">
        <f>SUM(D81:D87)</f>
        <v>218500</v>
      </c>
      <c r="E80" s="52">
        <f t="shared" si="21"/>
        <v>218500</v>
      </c>
      <c r="F80" s="52">
        <f>SUM(F81:F87)</f>
        <v>218500</v>
      </c>
      <c r="G80" s="52">
        <f>SUM(G81:G87)</f>
        <v>64072.079999999994</v>
      </c>
      <c r="H80" s="52">
        <f>N80+G80</f>
        <v>72699.59</v>
      </c>
      <c r="I80" s="52">
        <f>SUM(I81:I87)</f>
        <v>65733.87000000001</v>
      </c>
      <c r="J80" s="28">
        <f t="shared" si="16"/>
        <v>145800.41</v>
      </c>
      <c r="K80" s="28">
        <f t="shared" si="17"/>
        <v>145800.41</v>
      </c>
      <c r="L80" s="161">
        <f t="shared" si="18"/>
        <v>33.272123569794047</v>
      </c>
      <c r="N80" s="249">
        <v>8627.51</v>
      </c>
    </row>
    <row r="81" spans="1:14" s="30" customFormat="1" ht="13.5" customHeight="1" x14ac:dyDescent="0.2">
      <c r="A81" s="60">
        <v>191</v>
      </c>
      <c r="B81" s="55" t="s">
        <v>309</v>
      </c>
      <c r="C81" s="52"/>
      <c r="D81" s="53">
        <v>1500</v>
      </c>
      <c r="E81" s="53">
        <f>SUM(C81:D81)</f>
        <v>1500</v>
      </c>
      <c r="F81" s="53">
        <v>1500</v>
      </c>
      <c r="G81" s="52"/>
      <c r="H81" s="52"/>
      <c r="I81" s="52"/>
      <c r="J81" s="28"/>
      <c r="K81" s="28"/>
      <c r="L81" s="162">
        <f t="shared" si="18"/>
        <v>0</v>
      </c>
      <c r="N81" s="249"/>
    </row>
    <row r="82" spans="1:14" ht="12" customHeight="1" x14ac:dyDescent="0.2">
      <c r="A82" s="60">
        <v>192</v>
      </c>
      <c r="B82" s="55" t="s">
        <v>300</v>
      </c>
      <c r="C82" s="53"/>
      <c r="D82" s="53">
        <v>106000</v>
      </c>
      <c r="E82" s="53">
        <f t="shared" si="21"/>
        <v>106000</v>
      </c>
      <c r="F82" s="53">
        <v>106000</v>
      </c>
      <c r="G82" s="53">
        <v>56211.88</v>
      </c>
      <c r="H82" s="27">
        <f>+N82+G82</f>
        <v>59993.759999999995</v>
      </c>
      <c r="I82" s="53">
        <v>58781.22</v>
      </c>
      <c r="J82" s="27">
        <f>+F82-H82</f>
        <v>46006.240000000005</v>
      </c>
      <c r="K82" s="27">
        <f>+E82-H82</f>
        <v>46006.240000000005</v>
      </c>
      <c r="L82" s="162">
        <f t="shared" si="18"/>
        <v>56.597886792452819</v>
      </c>
      <c r="N82" s="248">
        <v>3781.88</v>
      </c>
    </row>
    <row r="83" spans="1:14" ht="12" customHeight="1" x14ac:dyDescent="0.2">
      <c r="A83" s="60">
        <v>193</v>
      </c>
      <c r="B83" s="55" t="s">
        <v>310</v>
      </c>
      <c r="C83" s="53"/>
      <c r="D83" s="53">
        <v>500</v>
      </c>
      <c r="E83" s="53">
        <f t="shared" si="21"/>
        <v>500</v>
      </c>
      <c r="F83" s="53">
        <v>500</v>
      </c>
      <c r="G83" s="53">
        <v>0</v>
      </c>
      <c r="H83" s="27">
        <f>+N83+G83</f>
        <v>5.4</v>
      </c>
      <c r="I83" s="53"/>
      <c r="J83" s="27">
        <f>+F83-H83</f>
        <v>494.6</v>
      </c>
      <c r="K83" s="27">
        <f>+E83-H83</f>
        <v>494.6</v>
      </c>
      <c r="L83" s="162">
        <f t="shared" si="18"/>
        <v>1.08</v>
      </c>
      <c r="N83" s="248">
        <v>5.4</v>
      </c>
    </row>
    <row r="84" spans="1:14" ht="12" customHeight="1" x14ac:dyDescent="0.2">
      <c r="A84" s="60">
        <v>195</v>
      </c>
      <c r="B84" s="55" t="s">
        <v>311</v>
      </c>
      <c r="C84" s="53"/>
      <c r="D84" s="53">
        <v>2400</v>
      </c>
      <c r="E84" s="53">
        <f t="shared" si="21"/>
        <v>2400</v>
      </c>
      <c r="F84" s="53">
        <v>2400</v>
      </c>
      <c r="G84" s="53">
        <v>174</v>
      </c>
      <c r="H84" s="27">
        <f>+N84+G84</f>
        <v>174</v>
      </c>
      <c r="I84" s="53">
        <v>174</v>
      </c>
      <c r="J84" s="27"/>
      <c r="K84" s="27"/>
      <c r="L84" s="162">
        <f t="shared" si="18"/>
        <v>7.25</v>
      </c>
      <c r="N84" s="248"/>
    </row>
    <row r="85" spans="1:14" ht="12" customHeight="1" x14ac:dyDescent="0.2">
      <c r="A85" s="60">
        <v>196</v>
      </c>
      <c r="B85" s="55" t="s">
        <v>301</v>
      </c>
      <c r="C85" s="53"/>
      <c r="D85" s="53">
        <v>5100</v>
      </c>
      <c r="E85" s="53">
        <f>+C85+D85</f>
        <v>5100</v>
      </c>
      <c r="F85" s="53">
        <v>5100</v>
      </c>
      <c r="G85" s="53">
        <v>1365.5</v>
      </c>
      <c r="H85" s="27">
        <f>+N85+G85</f>
        <v>1373.28</v>
      </c>
      <c r="I85" s="53">
        <v>1365.5</v>
      </c>
      <c r="J85" s="27">
        <f>+F85-H85</f>
        <v>3726.7200000000003</v>
      </c>
      <c r="K85" s="27">
        <f>+E85-H85</f>
        <v>3726.7200000000003</v>
      </c>
      <c r="L85" s="162">
        <f t="shared" si="18"/>
        <v>26.927058823529411</v>
      </c>
      <c r="N85" s="248">
        <v>7.78</v>
      </c>
    </row>
    <row r="86" spans="1:14" ht="12" customHeight="1" x14ac:dyDescent="0.2">
      <c r="A86" s="60">
        <v>197</v>
      </c>
      <c r="B86" s="55" t="s">
        <v>312</v>
      </c>
      <c r="C86" s="53"/>
      <c r="D86" s="53">
        <v>51000</v>
      </c>
      <c r="E86" s="53">
        <f>+C86+D86</f>
        <v>51000</v>
      </c>
      <c r="F86" s="53">
        <v>51000</v>
      </c>
      <c r="G86" s="53">
        <v>724.85</v>
      </c>
      <c r="H86" s="27">
        <f>N86+G86</f>
        <v>4479.76</v>
      </c>
      <c r="I86" s="53">
        <v>2311.12</v>
      </c>
      <c r="J86" s="27">
        <f>+F86-H86</f>
        <v>46520.24</v>
      </c>
      <c r="K86" s="27">
        <f>+E86-H86</f>
        <v>46520.24</v>
      </c>
      <c r="L86" s="162">
        <f t="shared" si="18"/>
        <v>8.7838431372549017</v>
      </c>
      <c r="N86" s="248">
        <v>3754.91</v>
      </c>
    </row>
    <row r="87" spans="1:14" ht="13.5" customHeight="1" x14ac:dyDescent="0.2">
      <c r="A87" s="172">
        <v>199</v>
      </c>
      <c r="B87" s="173" t="s">
        <v>313</v>
      </c>
      <c r="C87" s="174"/>
      <c r="D87" s="53">
        <v>52000</v>
      </c>
      <c r="E87" s="174">
        <f>+C87+D87</f>
        <v>52000</v>
      </c>
      <c r="F87" s="178">
        <v>52000</v>
      </c>
      <c r="G87" s="274">
        <v>5595.85</v>
      </c>
      <c r="H87" s="27">
        <f>N87+G87</f>
        <v>6673.39</v>
      </c>
      <c r="I87" s="174">
        <v>3102.03</v>
      </c>
      <c r="J87" s="27">
        <f>+F87-H87</f>
        <v>45326.61</v>
      </c>
      <c r="K87" s="27">
        <f>+E87-H87</f>
        <v>45326.61</v>
      </c>
      <c r="L87" s="162">
        <f t="shared" si="18"/>
        <v>12.833442307692307</v>
      </c>
      <c r="N87" s="248">
        <v>1077.54</v>
      </c>
    </row>
    <row r="88" spans="1:14" ht="15" customHeight="1" thickBot="1" x14ac:dyDescent="0.25">
      <c r="A88" s="60"/>
      <c r="B88" s="175"/>
      <c r="C88" s="176"/>
      <c r="D88" s="176"/>
      <c r="E88" s="176"/>
      <c r="F88" s="176"/>
      <c r="G88" s="176"/>
      <c r="H88" s="177"/>
      <c r="I88" s="176"/>
      <c r="J88" s="177"/>
      <c r="K88" s="177"/>
      <c r="L88" s="162" t="s">
        <v>2</v>
      </c>
      <c r="N88" s="248"/>
    </row>
    <row r="89" spans="1:14" ht="15.75" customHeight="1" thickBot="1" x14ac:dyDescent="0.25">
      <c r="A89" s="150" t="s">
        <v>114</v>
      </c>
      <c r="B89" s="150" t="s">
        <v>115</v>
      </c>
      <c r="C89" s="151">
        <f>+C90+C93+C99+C105+C109+C115+C123+C129+C138+C139</f>
        <v>1436100</v>
      </c>
      <c r="D89" s="151">
        <f>+D90+D93+D99+D105+D109+D115+D123+D129+D138+D139</f>
        <v>347350</v>
      </c>
      <c r="E89" s="151">
        <f t="shared" ref="E89:E104" si="22">+C89+D89</f>
        <v>1783450</v>
      </c>
      <c r="F89" s="151">
        <f>+F90+F93+F99+F105+F109+F115+F123+F129+F138+F139</f>
        <v>1292646</v>
      </c>
      <c r="G89" s="152">
        <f>+G90+G93+G99+G105+G109+G115+G123+G129+G138+G139</f>
        <v>144294.62</v>
      </c>
      <c r="H89" s="152">
        <f>N89+G89</f>
        <v>274367.82</v>
      </c>
      <c r="I89" s="152">
        <f>+I90+I93+I99+I105+I109+I115+I123+I129+I138+I139</f>
        <v>101279.48999999999</v>
      </c>
      <c r="J89" s="153">
        <f>+F89-H89+1</f>
        <v>1018279.1799999999</v>
      </c>
      <c r="K89" s="154">
        <f t="shared" ref="K89:K120" si="23">+E89-H89</f>
        <v>1509082.18</v>
      </c>
      <c r="L89" s="165">
        <f t="shared" ref="L89:L120" si="24">+H89*100/F89</f>
        <v>21.225286737436235</v>
      </c>
      <c r="N89" s="248">
        <v>130073.2</v>
      </c>
    </row>
    <row r="90" spans="1:14" s="30" customFormat="1" ht="16.5" customHeight="1" x14ac:dyDescent="0.2">
      <c r="A90" s="132" t="s">
        <v>116</v>
      </c>
      <c r="B90" s="132" t="s">
        <v>117</v>
      </c>
      <c r="C90" s="133">
        <f>SUM(C91:C92)</f>
        <v>93182</v>
      </c>
      <c r="D90" s="133">
        <f>SUM(D91:D92)</f>
        <v>-5200</v>
      </c>
      <c r="E90" s="133">
        <f t="shared" si="22"/>
        <v>87982</v>
      </c>
      <c r="F90" s="133">
        <f>SUM(F91:F92)</f>
        <v>56414</v>
      </c>
      <c r="G90" s="135">
        <f>SUM(G91:G92)</f>
        <v>304.01</v>
      </c>
      <c r="H90" s="28">
        <f t="shared" ref="H90:H121" si="25">+N90+G90</f>
        <v>1130.97</v>
      </c>
      <c r="I90" s="133">
        <f>SUM(I91:I92)</f>
        <v>1038.29</v>
      </c>
      <c r="J90" s="136">
        <f t="shared" ref="J90:J121" si="26">+F90-H90</f>
        <v>55283.03</v>
      </c>
      <c r="K90" s="137">
        <f t="shared" si="23"/>
        <v>86851.03</v>
      </c>
      <c r="L90" s="166">
        <f t="shared" si="24"/>
        <v>2.0047683199205872</v>
      </c>
      <c r="N90" s="249">
        <v>826.96</v>
      </c>
    </row>
    <row r="91" spans="1:14" s="30" customFormat="1" ht="13.5" customHeight="1" x14ac:dyDescent="0.2">
      <c r="A91" s="74" t="s">
        <v>118</v>
      </c>
      <c r="B91" s="75" t="s">
        <v>119</v>
      </c>
      <c r="C91" s="68">
        <v>74097</v>
      </c>
      <c r="D91" s="68">
        <v>-5200</v>
      </c>
      <c r="E91" s="68">
        <f t="shared" si="22"/>
        <v>68897</v>
      </c>
      <c r="F91" s="69">
        <v>44529</v>
      </c>
      <c r="G91" s="79">
        <v>147.29</v>
      </c>
      <c r="H91" s="27">
        <f t="shared" si="25"/>
        <v>964.98</v>
      </c>
      <c r="I91" s="68">
        <v>955.44</v>
      </c>
      <c r="J91" s="27">
        <f t="shared" si="26"/>
        <v>43564.02</v>
      </c>
      <c r="K91" s="72">
        <f t="shared" si="23"/>
        <v>67932.02</v>
      </c>
      <c r="L91" s="167">
        <f t="shared" si="24"/>
        <v>2.1670821262548001</v>
      </c>
      <c r="N91" s="249">
        <v>817.69</v>
      </c>
    </row>
    <row r="92" spans="1:14" s="30" customFormat="1" ht="13.5" customHeight="1" x14ac:dyDescent="0.2">
      <c r="A92" s="60" t="s">
        <v>120</v>
      </c>
      <c r="B92" s="67" t="s">
        <v>121</v>
      </c>
      <c r="C92" s="68">
        <v>19085</v>
      </c>
      <c r="D92" s="68"/>
      <c r="E92" s="68">
        <f t="shared" si="22"/>
        <v>19085</v>
      </c>
      <c r="F92" s="29">
        <v>11885</v>
      </c>
      <c r="G92" s="110">
        <v>156.72</v>
      </c>
      <c r="H92" s="27">
        <f t="shared" si="25"/>
        <v>165.99</v>
      </c>
      <c r="I92" s="72">
        <v>82.85</v>
      </c>
      <c r="J92" s="27">
        <f t="shared" si="26"/>
        <v>11719.01</v>
      </c>
      <c r="K92" s="72">
        <f t="shared" si="23"/>
        <v>18919.009999999998</v>
      </c>
      <c r="L92" s="167">
        <f t="shared" si="24"/>
        <v>1.3966344131257888</v>
      </c>
      <c r="N92" s="249">
        <v>9.27</v>
      </c>
    </row>
    <row r="93" spans="1:14" s="30" customFormat="1" x14ac:dyDescent="0.2">
      <c r="A93" s="138" t="s">
        <v>122</v>
      </c>
      <c r="B93" s="80" t="s">
        <v>123</v>
      </c>
      <c r="C93" s="62">
        <f>SUM(C94:C98)</f>
        <v>58503</v>
      </c>
      <c r="D93" s="62">
        <f>SUM(D94:D98)</f>
        <v>32150</v>
      </c>
      <c r="E93" s="62">
        <f t="shared" si="22"/>
        <v>90653</v>
      </c>
      <c r="F93" s="139">
        <f>SUM(F94:F98)</f>
        <v>78365</v>
      </c>
      <c r="G93" s="139">
        <f>SUM(G94:G98)</f>
        <v>5287.9</v>
      </c>
      <c r="H93" s="28">
        <f t="shared" si="25"/>
        <v>10620.02</v>
      </c>
      <c r="I93" s="62">
        <f>SUM(I94:I98)</f>
        <v>3975.99</v>
      </c>
      <c r="J93" s="28">
        <f t="shared" si="26"/>
        <v>67744.98</v>
      </c>
      <c r="K93" s="66">
        <f t="shared" si="23"/>
        <v>80032.98</v>
      </c>
      <c r="L93" s="168">
        <f t="shared" si="24"/>
        <v>13.551993874816564</v>
      </c>
      <c r="N93" s="249">
        <v>5332.1200000000008</v>
      </c>
    </row>
    <row r="94" spans="1:14" s="30" customFormat="1" ht="12" customHeight="1" x14ac:dyDescent="0.2">
      <c r="A94" s="74" t="s">
        <v>124</v>
      </c>
      <c r="B94" s="75" t="s">
        <v>125</v>
      </c>
      <c r="C94" s="68">
        <v>22381</v>
      </c>
      <c r="D94" s="68">
        <v>-400</v>
      </c>
      <c r="E94" s="68">
        <f t="shared" si="22"/>
        <v>21981</v>
      </c>
      <c r="F94" s="29">
        <v>17565</v>
      </c>
      <c r="G94" s="110">
        <v>628.63</v>
      </c>
      <c r="H94" s="27">
        <f t="shared" si="25"/>
        <v>2683.03</v>
      </c>
      <c r="I94" s="72">
        <v>1854.35</v>
      </c>
      <c r="J94" s="27">
        <f t="shared" si="26"/>
        <v>14881.97</v>
      </c>
      <c r="K94" s="72">
        <f t="shared" si="23"/>
        <v>19297.97</v>
      </c>
      <c r="L94" s="167">
        <f t="shared" si="24"/>
        <v>15.274864787930543</v>
      </c>
      <c r="N94" s="249">
        <v>2054.4</v>
      </c>
    </row>
    <row r="95" spans="1:14" s="30" customFormat="1" ht="12" customHeight="1" x14ac:dyDescent="0.2">
      <c r="A95" s="60" t="s">
        <v>126</v>
      </c>
      <c r="B95" s="67" t="s">
        <v>127</v>
      </c>
      <c r="C95" s="68">
        <v>10000</v>
      </c>
      <c r="D95" s="68">
        <v>2500</v>
      </c>
      <c r="E95" s="68">
        <f t="shared" si="22"/>
        <v>12500</v>
      </c>
      <c r="F95" s="29">
        <v>12500</v>
      </c>
      <c r="G95" s="110">
        <v>4163.8599999999997</v>
      </c>
      <c r="H95" s="27">
        <f t="shared" si="25"/>
        <v>5761.4699999999993</v>
      </c>
      <c r="I95" s="72">
        <v>1409.29</v>
      </c>
      <c r="J95" s="27">
        <f t="shared" si="26"/>
        <v>6738.5300000000007</v>
      </c>
      <c r="K95" s="72">
        <f t="shared" si="23"/>
        <v>6738.5300000000007</v>
      </c>
      <c r="L95" s="167">
        <f t="shared" si="24"/>
        <v>46.091759999999994</v>
      </c>
      <c r="N95" s="249">
        <v>1597.61</v>
      </c>
    </row>
    <row r="96" spans="1:14" s="30" customFormat="1" ht="12" customHeight="1" x14ac:dyDescent="0.2">
      <c r="A96" s="60" t="s">
        <v>128</v>
      </c>
      <c r="B96" s="67" t="s">
        <v>129</v>
      </c>
      <c r="C96" s="68">
        <v>5000</v>
      </c>
      <c r="D96" s="68">
        <v>1550</v>
      </c>
      <c r="E96" s="68">
        <f t="shared" si="22"/>
        <v>6550</v>
      </c>
      <c r="F96" s="29">
        <v>6550</v>
      </c>
      <c r="G96" s="110">
        <v>17.329999999999998</v>
      </c>
      <c r="H96" s="27">
        <f t="shared" si="25"/>
        <v>23.729999999999997</v>
      </c>
      <c r="I96" s="72">
        <v>6.4</v>
      </c>
      <c r="J96" s="27">
        <f t="shared" si="26"/>
        <v>6526.27</v>
      </c>
      <c r="K96" s="72">
        <f t="shared" si="23"/>
        <v>6526.27</v>
      </c>
      <c r="L96" s="167">
        <f t="shared" si="24"/>
        <v>0.36229007633587779</v>
      </c>
      <c r="N96" s="249">
        <v>6.4</v>
      </c>
    </row>
    <row r="97" spans="1:14" s="30" customFormat="1" ht="13.5" customHeight="1" x14ac:dyDescent="0.2">
      <c r="A97" s="60" t="s">
        <v>130</v>
      </c>
      <c r="B97" s="67" t="s">
        <v>131</v>
      </c>
      <c r="C97" s="68">
        <v>21122</v>
      </c>
      <c r="D97" s="68">
        <v>22800</v>
      </c>
      <c r="E97" s="68">
        <f t="shared" si="22"/>
        <v>43922</v>
      </c>
      <c r="F97" s="29">
        <v>36050</v>
      </c>
      <c r="G97" s="110">
        <v>299.60000000000002</v>
      </c>
      <c r="H97" s="27">
        <f t="shared" si="25"/>
        <v>1973.31</v>
      </c>
      <c r="I97" s="72">
        <v>672.99</v>
      </c>
      <c r="J97" s="27">
        <f t="shared" si="26"/>
        <v>34076.69</v>
      </c>
      <c r="K97" s="72">
        <f t="shared" si="23"/>
        <v>41948.69</v>
      </c>
      <c r="L97" s="167">
        <f t="shared" si="24"/>
        <v>5.4738141470180306</v>
      </c>
      <c r="N97" s="249">
        <v>1673.71</v>
      </c>
    </row>
    <row r="98" spans="1:14" s="30" customFormat="1" ht="13.5" customHeight="1" x14ac:dyDescent="0.2">
      <c r="A98" s="60" t="s">
        <v>132</v>
      </c>
      <c r="B98" s="67" t="s">
        <v>133</v>
      </c>
      <c r="C98" s="68">
        <v>0</v>
      </c>
      <c r="D98" s="68">
        <v>5700</v>
      </c>
      <c r="E98" s="68">
        <f t="shared" si="22"/>
        <v>5700</v>
      </c>
      <c r="F98" s="29">
        <v>5700</v>
      </c>
      <c r="G98" s="110">
        <v>178.48</v>
      </c>
      <c r="H98" s="27">
        <f t="shared" si="25"/>
        <v>178.48</v>
      </c>
      <c r="I98" s="72">
        <v>32.96</v>
      </c>
      <c r="J98" s="27">
        <f t="shared" si="26"/>
        <v>5521.52</v>
      </c>
      <c r="K98" s="72">
        <f t="shared" si="23"/>
        <v>5521.52</v>
      </c>
      <c r="L98" s="167">
        <f t="shared" si="24"/>
        <v>3.1312280701754385</v>
      </c>
      <c r="N98" s="249">
        <v>0</v>
      </c>
    </row>
    <row r="99" spans="1:14" s="30" customFormat="1" ht="20.25" customHeight="1" x14ac:dyDescent="0.2">
      <c r="A99" s="140" t="s">
        <v>134</v>
      </c>
      <c r="B99" s="133" t="s">
        <v>135</v>
      </c>
      <c r="C99" s="133">
        <f>SUM(C100:C104)</f>
        <v>162732</v>
      </c>
      <c r="D99" s="133">
        <f>SUM(D100:D104)</f>
        <v>16500</v>
      </c>
      <c r="E99" s="133">
        <f t="shared" si="22"/>
        <v>179232</v>
      </c>
      <c r="F99" s="135">
        <f>SUM(F100:F104)</f>
        <v>109107</v>
      </c>
      <c r="G99" s="135">
        <f>SUM(G100:G104)</f>
        <v>61059.610000000008</v>
      </c>
      <c r="H99" s="136">
        <f t="shared" si="25"/>
        <v>61974.420000000006</v>
      </c>
      <c r="I99" s="133">
        <f>SUM(I100:I104)</f>
        <v>1551.11</v>
      </c>
      <c r="J99" s="136">
        <f t="shared" si="26"/>
        <v>47132.579999999994</v>
      </c>
      <c r="K99" s="137">
        <f t="shared" si="23"/>
        <v>117257.57999999999</v>
      </c>
      <c r="L99" s="166">
        <f t="shared" si="24"/>
        <v>56.801506777750291</v>
      </c>
      <c r="M99" s="6"/>
      <c r="N99" s="249">
        <v>914.81</v>
      </c>
    </row>
    <row r="100" spans="1:14" s="30" customFormat="1" ht="12" customHeight="1" x14ac:dyDescent="0.2">
      <c r="A100" s="74" t="s">
        <v>136</v>
      </c>
      <c r="B100" s="75" t="s">
        <v>137</v>
      </c>
      <c r="C100" s="68">
        <v>115696</v>
      </c>
      <c r="D100" s="68"/>
      <c r="E100" s="68">
        <f t="shared" si="22"/>
        <v>115696</v>
      </c>
      <c r="F100" s="29">
        <v>57848</v>
      </c>
      <c r="G100" s="110">
        <v>45057.23</v>
      </c>
      <c r="H100" s="27">
        <f t="shared" si="25"/>
        <v>45057.23</v>
      </c>
      <c r="I100" s="72">
        <v>0</v>
      </c>
      <c r="J100" s="27">
        <f t="shared" si="26"/>
        <v>12790.769999999997</v>
      </c>
      <c r="K100" s="72">
        <f t="shared" si="23"/>
        <v>70638.76999999999</v>
      </c>
      <c r="L100" s="167">
        <f t="shared" si="24"/>
        <v>77.889002212695345</v>
      </c>
      <c r="N100" s="249">
        <v>0</v>
      </c>
    </row>
    <row r="101" spans="1:14" s="30" customFormat="1" ht="12" customHeight="1" x14ac:dyDescent="0.2">
      <c r="A101" s="77">
        <v>222</v>
      </c>
      <c r="B101" s="75" t="s">
        <v>240</v>
      </c>
      <c r="C101" s="68">
        <v>19662</v>
      </c>
      <c r="D101" s="68">
        <v>11300</v>
      </c>
      <c r="E101" s="68">
        <f t="shared" si="22"/>
        <v>30962</v>
      </c>
      <c r="F101" s="69">
        <v>28685</v>
      </c>
      <c r="G101" s="79">
        <v>5142</v>
      </c>
      <c r="H101" s="27">
        <f t="shared" si="25"/>
        <v>5537.79</v>
      </c>
      <c r="I101" s="72">
        <v>588.39</v>
      </c>
      <c r="J101" s="27">
        <f t="shared" si="26"/>
        <v>23147.21</v>
      </c>
      <c r="K101" s="72">
        <f t="shared" si="23"/>
        <v>25424.21</v>
      </c>
      <c r="L101" s="167">
        <f t="shared" si="24"/>
        <v>19.305525535994423</v>
      </c>
      <c r="N101" s="249">
        <v>395.79</v>
      </c>
    </row>
    <row r="102" spans="1:14" s="30" customFormat="1" ht="11.25" customHeight="1" x14ac:dyDescent="0.2">
      <c r="A102" s="60" t="s">
        <v>138</v>
      </c>
      <c r="B102" s="67" t="s">
        <v>139</v>
      </c>
      <c r="C102" s="68">
        <v>20320</v>
      </c>
      <c r="D102" s="68"/>
      <c r="E102" s="68">
        <f t="shared" si="22"/>
        <v>20320</v>
      </c>
      <c r="F102" s="29">
        <v>10320</v>
      </c>
      <c r="G102" s="110">
        <v>10319.34</v>
      </c>
      <c r="H102" s="27">
        <f t="shared" si="25"/>
        <v>10319.34</v>
      </c>
      <c r="I102" s="72">
        <v>0</v>
      </c>
      <c r="J102" s="27">
        <f t="shared" si="26"/>
        <v>0.65999999999985448</v>
      </c>
      <c r="K102" s="72">
        <f t="shared" si="23"/>
        <v>10000.66</v>
      </c>
      <c r="L102" s="167">
        <f t="shared" si="24"/>
        <v>99.993604651162784</v>
      </c>
      <c r="N102" s="249">
        <v>0</v>
      </c>
    </row>
    <row r="103" spans="1:14" s="30" customFormat="1" ht="14.25" customHeight="1" x14ac:dyDescent="0.2">
      <c r="A103" s="60" t="s">
        <v>140</v>
      </c>
      <c r="B103" s="67" t="s">
        <v>141</v>
      </c>
      <c r="C103" s="68">
        <v>6000</v>
      </c>
      <c r="D103" s="68">
        <v>1200</v>
      </c>
      <c r="E103" s="68">
        <f t="shared" si="22"/>
        <v>7200</v>
      </c>
      <c r="F103" s="29">
        <v>7200</v>
      </c>
      <c r="G103" s="110">
        <v>530.87</v>
      </c>
      <c r="H103" s="27">
        <f t="shared" si="25"/>
        <v>923.58999999999992</v>
      </c>
      <c r="I103" s="72">
        <v>826.25</v>
      </c>
      <c r="J103" s="27">
        <f t="shared" si="26"/>
        <v>6276.41</v>
      </c>
      <c r="K103" s="72">
        <f t="shared" si="23"/>
        <v>6276.41</v>
      </c>
      <c r="L103" s="167">
        <f t="shared" si="24"/>
        <v>12.827638888888886</v>
      </c>
      <c r="N103" s="249">
        <v>392.71999999999997</v>
      </c>
    </row>
    <row r="104" spans="1:14" s="30" customFormat="1" ht="11.25" customHeight="1" x14ac:dyDescent="0.2">
      <c r="A104" s="60">
        <v>229</v>
      </c>
      <c r="B104" s="67" t="s">
        <v>142</v>
      </c>
      <c r="C104" s="68">
        <v>1054</v>
      </c>
      <c r="D104" s="68">
        <v>4000</v>
      </c>
      <c r="E104" s="68">
        <f t="shared" si="22"/>
        <v>5054</v>
      </c>
      <c r="F104" s="29">
        <v>5054</v>
      </c>
      <c r="G104" s="110">
        <v>10.17</v>
      </c>
      <c r="H104" s="27">
        <f t="shared" si="25"/>
        <v>136.47</v>
      </c>
      <c r="I104" s="72">
        <v>136.47</v>
      </c>
      <c r="J104" s="27">
        <f t="shared" si="26"/>
        <v>4917.53</v>
      </c>
      <c r="K104" s="72">
        <f t="shared" si="23"/>
        <v>4917.53</v>
      </c>
      <c r="L104" s="167">
        <f t="shared" si="24"/>
        <v>2.7002374356944996</v>
      </c>
      <c r="N104" s="249">
        <v>126.3</v>
      </c>
    </row>
    <row r="105" spans="1:14" s="30" customFormat="1" ht="16.5" customHeight="1" x14ac:dyDescent="0.2">
      <c r="A105" s="140" t="s">
        <v>143</v>
      </c>
      <c r="B105" s="133" t="s">
        <v>144</v>
      </c>
      <c r="C105" s="133">
        <f>SUM(C106:C108)</f>
        <v>76876</v>
      </c>
      <c r="D105" s="133">
        <f>SUM(D106:D108)</f>
        <v>5100</v>
      </c>
      <c r="E105" s="133">
        <f t="shared" ref="E105:E114" si="27">+C105+D105</f>
        <v>81976</v>
      </c>
      <c r="F105" s="141">
        <f>SUM(F106:F108)</f>
        <v>64330</v>
      </c>
      <c r="G105" s="141">
        <f>SUM(G106:G108)</f>
        <v>777.38</v>
      </c>
      <c r="H105" s="28">
        <f t="shared" si="25"/>
        <v>14354.23</v>
      </c>
      <c r="I105" s="133">
        <f>SUM(I106:I108)</f>
        <v>11592.17</v>
      </c>
      <c r="J105" s="136">
        <f t="shared" si="26"/>
        <v>49975.770000000004</v>
      </c>
      <c r="K105" s="137">
        <f t="shared" si="23"/>
        <v>67621.77</v>
      </c>
      <c r="L105" s="166">
        <f t="shared" si="24"/>
        <v>22.313430747707134</v>
      </c>
      <c r="N105" s="249">
        <v>13576.85</v>
      </c>
    </row>
    <row r="106" spans="1:14" s="30" customFormat="1" ht="12.75" customHeight="1" x14ac:dyDescent="0.2">
      <c r="A106" s="74" t="s">
        <v>145</v>
      </c>
      <c r="B106" s="75" t="s">
        <v>146</v>
      </c>
      <c r="C106" s="68">
        <v>12496</v>
      </c>
      <c r="D106" s="68">
        <v>500</v>
      </c>
      <c r="E106" s="68">
        <f t="shared" si="27"/>
        <v>12996</v>
      </c>
      <c r="F106" s="73">
        <v>7996</v>
      </c>
      <c r="G106" s="70">
        <v>7.6</v>
      </c>
      <c r="H106" s="27">
        <f t="shared" si="25"/>
        <v>3050.68</v>
      </c>
      <c r="I106" s="72">
        <v>2680.89</v>
      </c>
      <c r="J106" s="27">
        <f t="shared" si="26"/>
        <v>4945.32</v>
      </c>
      <c r="K106" s="72">
        <f t="shared" si="23"/>
        <v>9945.32</v>
      </c>
      <c r="L106" s="167">
        <f t="shared" si="24"/>
        <v>38.152576288144076</v>
      </c>
      <c r="N106" s="249">
        <v>3043.08</v>
      </c>
    </row>
    <row r="107" spans="1:14" s="30" customFormat="1" ht="12.75" customHeight="1" x14ac:dyDescent="0.2">
      <c r="A107" s="60" t="s">
        <v>147</v>
      </c>
      <c r="B107" s="67" t="s">
        <v>148</v>
      </c>
      <c r="C107" s="68">
        <v>37587</v>
      </c>
      <c r="D107" s="68">
        <v>3600</v>
      </c>
      <c r="E107" s="68">
        <f t="shared" si="27"/>
        <v>41187</v>
      </c>
      <c r="F107" s="73">
        <v>31821</v>
      </c>
      <c r="G107" s="70">
        <v>695.5</v>
      </c>
      <c r="H107" s="27">
        <f t="shared" si="25"/>
        <v>9559</v>
      </c>
      <c r="I107" s="72">
        <v>8863.49</v>
      </c>
      <c r="J107" s="27">
        <f t="shared" si="26"/>
        <v>22262</v>
      </c>
      <c r="K107" s="72">
        <f t="shared" si="23"/>
        <v>31628</v>
      </c>
      <c r="L107" s="167">
        <f t="shared" si="24"/>
        <v>30.039910750762076</v>
      </c>
      <c r="N107" s="249">
        <v>8863.5</v>
      </c>
    </row>
    <row r="108" spans="1:14" s="30" customFormat="1" ht="15" customHeight="1" x14ac:dyDescent="0.2">
      <c r="A108" s="60" t="s">
        <v>149</v>
      </c>
      <c r="B108" s="67" t="s">
        <v>150</v>
      </c>
      <c r="C108" s="68">
        <v>26793</v>
      </c>
      <c r="D108" s="68">
        <v>1000</v>
      </c>
      <c r="E108" s="68">
        <f t="shared" si="27"/>
        <v>27793</v>
      </c>
      <c r="F108" s="73">
        <v>24513</v>
      </c>
      <c r="G108" s="70">
        <v>74.28</v>
      </c>
      <c r="H108" s="27">
        <f t="shared" si="25"/>
        <v>1744.55</v>
      </c>
      <c r="I108" s="72">
        <v>47.79</v>
      </c>
      <c r="J108" s="27">
        <f t="shared" si="26"/>
        <v>22768.45</v>
      </c>
      <c r="K108" s="72">
        <f t="shared" si="23"/>
        <v>26048.45</v>
      </c>
      <c r="L108" s="167">
        <f t="shared" si="24"/>
        <v>7.1168359645902175</v>
      </c>
      <c r="N108" s="249">
        <v>1670.27</v>
      </c>
    </row>
    <row r="109" spans="1:14" s="30" customFormat="1" ht="20.25" customHeight="1" x14ac:dyDescent="0.2">
      <c r="A109" s="140" t="s">
        <v>151</v>
      </c>
      <c r="B109" s="133" t="s">
        <v>152</v>
      </c>
      <c r="C109" s="133">
        <f>SUM(C110:C114)</f>
        <v>124326</v>
      </c>
      <c r="D109" s="133">
        <f>SUM(D110:D114)</f>
        <v>16650</v>
      </c>
      <c r="E109" s="133">
        <f t="shared" si="27"/>
        <v>140976</v>
      </c>
      <c r="F109" s="141">
        <f>SUM(F110:F114)</f>
        <v>103042</v>
      </c>
      <c r="G109" s="141">
        <f>SUM(G110:G114)</f>
        <v>4134.1400000000003</v>
      </c>
      <c r="H109" s="136">
        <f t="shared" si="25"/>
        <v>12297.14</v>
      </c>
      <c r="I109" s="133">
        <f>SUM(I110:I114)</f>
        <v>7341.18</v>
      </c>
      <c r="J109" s="136">
        <f t="shared" si="26"/>
        <v>90744.86</v>
      </c>
      <c r="K109" s="137">
        <f t="shared" si="23"/>
        <v>128678.86</v>
      </c>
      <c r="L109" s="166">
        <f t="shared" si="24"/>
        <v>11.934104539896353</v>
      </c>
      <c r="N109" s="249">
        <v>8163</v>
      </c>
    </row>
    <row r="110" spans="1:14" s="30" customFormat="1" ht="14.25" customHeight="1" x14ac:dyDescent="0.2">
      <c r="A110" s="60" t="s">
        <v>153</v>
      </c>
      <c r="B110" s="75" t="s">
        <v>154</v>
      </c>
      <c r="C110" s="68">
        <v>1000</v>
      </c>
      <c r="D110" s="68">
        <v>1000</v>
      </c>
      <c r="E110" s="68">
        <f t="shared" si="27"/>
        <v>2000</v>
      </c>
      <c r="F110" s="73">
        <v>2000</v>
      </c>
      <c r="G110" s="70">
        <v>79.5</v>
      </c>
      <c r="H110" s="27">
        <f t="shared" si="25"/>
        <v>79.5</v>
      </c>
      <c r="I110" s="72">
        <v>79.5</v>
      </c>
      <c r="J110" s="27">
        <f t="shared" si="26"/>
        <v>1920.5</v>
      </c>
      <c r="K110" s="72">
        <f t="shared" si="23"/>
        <v>1920.5</v>
      </c>
      <c r="L110" s="167">
        <f t="shared" si="24"/>
        <v>3.9750000000000001</v>
      </c>
      <c r="N110" s="249">
        <v>0</v>
      </c>
    </row>
    <row r="111" spans="1:14" s="30" customFormat="1" ht="14.25" customHeight="1" x14ac:dyDescent="0.2">
      <c r="A111" s="60" t="s">
        <v>155</v>
      </c>
      <c r="B111" s="67" t="s">
        <v>156</v>
      </c>
      <c r="C111" s="68">
        <v>2550</v>
      </c>
      <c r="D111" s="68">
        <v>28000</v>
      </c>
      <c r="E111" s="68">
        <f t="shared" si="27"/>
        <v>30550</v>
      </c>
      <c r="F111" s="73">
        <v>30550</v>
      </c>
      <c r="G111" s="70">
        <v>1153.67</v>
      </c>
      <c r="H111" s="27">
        <f t="shared" si="25"/>
        <v>1328.49</v>
      </c>
      <c r="I111" s="72">
        <v>183.49</v>
      </c>
      <c r="J111" s="27">
        <f t="shared" si="26"/>
        <v>29221.51</v>
      </c>
      <c r="K111" s="72">
        <f t="shared" si="23"/>
        <v>29221.51</v>
      </c>
      <c r="L111" s="167">
        <f t="shared" si="24"/>
        <v>4.3485761047463178</v>
      </c>
      <c r="N111" s="249">
        <v>174.82</v>
      </c>
    </row>
    <row r="112" spans="1:14" s="30" customFormat="1" ht="17.25" customHeight="1" x14ac:dyDescent="0.2">
      <c r="A112" s="60" t="s">
        <v>157</v>
      </c>
      <c r="B112" s="67" t="s">
        <v>158</v>
      </c>
      <c r="C112" s="68">
        <v>30525</v>
      </c>
      <c r="D112" s="68">
        <v>1000</v>
      </c>
      <c r="E112" s="68">
        <f t="shared" si="27"/>
        <v>31525</v>
      </c>
      <c r="F112" s="73">
        <v>28695</v>
      </c>
      <c r="G112" s="70">
        <v>210.61</v>
      </c>
      <c r="H112" s="27">
        <f t="shared" si="25"/>
        <v>5823.5999999999995</v>
      </c>
      <c r="I112" s="72">
        <v>4528.91</v>
      </c>
      <c r="J112" s="27">
        <f t="shared" si="26"/>
        <v>22871.4</v>
      </c>
      <c r="K112" s="72">
        <f t="shared" si="23"/>
        <v>25701.4</v>
      </c>
      <c r="L112" s="167">
        <f t="shared" si="24"/>
        <v>20.29482488238369</v>
      </c>
      <c r="N112" s="249">
        <v>5612.99</v>
      </c>
    </row>
    <row r="113" spans="1:14" s="30" customFormat="1" ht="16.5" customHeight="1" x14ac:dyDescent="0.2">
      <c r="A113" s="60" t="s">
        <v>159</v>
      </c>
      <c r="B113" s="67" t="s">
        <v>160</v>
      </c>
      <c r="C113" s="68">
        <v>61119</v>
      </c>
      <c r="D113" s="68">
        <v>-14700</v>
      </c>
      <c r="E113" s="68">
        <f t="shared" si="27"/>
        <v>46419</v>
      </c>
      <c r="F113" s="73">
        <v>17915</v>
      </c>
      <c r="G113" s="70">
        <v>0</v>
      </c>
      <c r="H113" s="27">
        <f t="shared" si="25"/>
        <v>0</v>
      </c>
      <c r="I113" s="72">
        <v>0</v>
      </c>
      <c r="J113" s="27">
        <f t="shared" si="26"/>
        <v>17915</v>
      </c>
      <c r="K113" s="72">
        <f t="shared" si="23"/>
        <v>46419</v>
      </c>
      <c r="L113" s="167">
        <f t="shared" si="24"/>
        <v>0</v>
      </c>
      <c r="N113" s="249">
        <v>0</v>
      </c>
    </row>
    <row r="114" spans="1:14" s="30" customFormat="1" ht="16.5" customHeight="1" x14ac:dyDescent="0.2">
      <c r="A114" s="60" t="s">
        <v>161</v>
      </c>
      <c r="B114" s="67" t="s">
        <v>162</v>
      </c>
      <c r="C114" s="68">
        <v>29132</v>
      </c>
      <c r="D114" s="68">
        <v>1350</v>
      </c>
      <c r="E114" s="68">
        <f t="shared" si="27"/>
        <v>30482</v>
      </c>
      <c r="F114" s="69">
        <v>23882</v>
      </c>
      <c r="G114" s="76">
        <v>2690.36</v>
      </c>
      <c r="H114" s="27">
        <f t="shared" si="25"/>
        <v>5065.55</v>
      </c>
      <c r="I114" s="72">
        <v>2549.2800000000002</v>
      </c>
      <c r="J114" s="27">
        <f t="shared" si="26"/>
        <v>18816.45</v>
      </c>
      <c r="K114" s="72">
        <f t="shared" si="23"/>
        <v>25416.45</v>
      </c>
      <c r="L114" s="167">
        <f t="shared" si="24"/>
        <v>21.210744493760991</v>
      </c>
      <c r="N114" s="249">
        <v>2375.19</v>
      </c>
    </row>
    <row r="115" spans="1:14" s="30" customFormat="1" ht="20.25" customHeight="1" x14ac:dyDescent="0.2">
      <c r="A115" s="140" t="s">
        <v>163</v>
      </c>
      <c r="B115" s="133" t="s">
        <v>164</v>
      </c>
      <c r="C115" s="133">
        <f>SUM(C116:C122)</f>
        <v>353176</v>
      </c>
      <c r="D115" s="133">
        <f>SUM(D116:D122)</f>
        <v>126600</v>
      </c>
      <c r="E115" s="133">
        <f t="shared" ref="E115:E138" si="28">+C115+D115</f>
        <v>479776</v>
      </c>
      <c r="F115" s="141">
        <f>SUM(F116:F122)</f>
        <v>343541</v>
      </c>
      <c r="G115" s="141">
        <f>SUM(G116:G122)</f>
        <v>24883.47</v>
      </c>
      <c r="H115" s="136">
        <f t="shared" si="25"/>
        <v>59074.44</v>
      </c>
      <c r="I115" s="133">
        <f>SUM(I116:I122)</f>
        <v>22604.18</v>
      </c>
      <c r="J115" s="136">
        <f t="shared" si="26"/>
        <v>284466.56</v>
      </c>
      <c r="K115" s="137">
        <f t="shared" si="23"/>
        <v>420701.56</v>
      </c>
      <c r="L115" s="166">
        <f t="shared" si="24"/>
        <v>17.195746650327035</v>
      </c>
      <c r="N115" s="249">
        <v>34190.97</v>
      </c>
    </row>
    <row r="116" spans="1:14" s="30" customFormat="1" ht="14.25" customHeight="1" x14ac:dyDescent="0.2">
      <c r="A116" s="60" t="s">
        <v>165</v>
      </c>
      <c r="B116" s="67" t="s">
        <v>166</v>
      </c>
      <c r="C116" s="68">
        <v>26540</v>
      </c>
      <c r="D116" s="68">
        <v>14000</v>
      </c>
      <c r="E116" s="68">
        <f t="shared" si="28"/>
        <v>40540</v>
      </c>
      <c r="F116" s="69">
        <v>35540</v>
      </c>
      <c r="G116" s="70">
        <v>1568.15</v>
      </c>
      <c r="H116" s="27">
        <f t="shared" si="25"/>
        <v>5216.34</v>
      </c>
      <c r="I116" s="72">
        <v>3153.87</v>
      </c>
      <c r="J116" s="27">
        <f t="shared" si="26"/>
        <v>30323.66</v>
      </c>
      <c r="K116" s="72">
        <f t="shared" si="23"/>
        <v>35323.660000000003</v>
      </c>
      <c r="L116" s="167">
        <f t="shared" si="24"/>
        <v>14.677377602701181</v>
      </c>
      <c r="N116" s="249">
        <v>3648.19</v>
      </c>
    </row>
    <row r="117" spans="1:14" s="30" customFormat="1" ht="16.5" customHeight="1" x14ac:dyDescent="0.2">
      <c r="A117" s="60" t="s">
        <v>167</v>
      </c>
      <c r="B117" s="67" t="s">
        <v>168</v>
      </c>
      <c r="C117" s="68">
        <v>41038</v>
      </c>
      <c r="D117" s="68">
        <v>4000</v>
      </c>
      <c r="E117" s="68">
        <f t="shared" si="28"/>
        <v>45038</v>
      </c>
      <c r="F117" s="69">
        <v>29788</v>
      </c>
      <c r="G117" s="70">
        <v>2050.86</v>
      </c>
      <c r="H117" s="27">
        <f t="shared" si="25"/>
        <v>7074.01</v>
      </c>
      <c r="I117" s="72">
        <v>2636.57</v>
      </c>
      <c r="J117" s="27">
        <f t="shared" si="26"/>
        <v>22713.989999999998</v>
      </c>
      <c r="K117" s="72">
        <f t="shared" si="23"/>
        <v>37963.99</v>
      </c>
      <c r="L117" s="167">
        <f t="shared" si="24"/>
        <v>23.747851483818987</v>
      </c>
      <c r="N117" s="249">
        <v>5023.1499999999996</v>
      </c>
    </row>
    <row r="118" spans="1:14" s="30" customFormat="1" ht="12.75" customHeight="1" x14ac:dyDescent="0.2">
      <c r="A118" s="60">
        <v>254</v>
      </c>
      <c r="B118" s="67" t="s">
        <v>169</v>
      </c>
      <c r="C118" s="68">
        <v>26803</v>
      </c>
      <c r="D118" s="68">
        <v>-1000</v>
      </c>
      <c r="E118" s="68">
        <f t="shared" si="28"/>
        <v>25803</v>
      </c>
      <c r="F118" s="68">
        <v>20803</v>
      </c>
      <c r="G118" s="69">
        <v>1568.27</v>
      </c>
      <c r="H118" s="27">
        <f t="shared" si="25"/>
        <v>4562.1100000000006</v>
      </c>
      <c r="I118" s="72">
        <v>2782.7</v>
      </c>
      <c r="J118" s="27">
        <f t="shared" si="26"/>
        <v>16240.89</v>
      </c>
      <c r="K118" s="72">
        <f t="shared" si="23"/>
        <v>21240.89</v>
      </c>
      <c r="L118" s="167">
        <f t="shared" si="24"/>
        <v>21.930058164687789</v>
      </c>
      <c r="N118" s="249">
        <v>2993.84</v>
      </c>
    </row>
    <row r="119" spans="1:14" s="30" customFormat="1" ht="18" customHeight="1" x14ac:dyDescent="0.2">
      <c r="A119" s="60" t="s">
        <v>170</v>
      </c>
      <c r="B119" s="67" t="s">
        <v>171</v>
      </c>
      <c r="C119" s="68">
        <v>155060</v>
      </c>
      <c r="D119" s="82">
        <v>-9900</v>
      </c>
      <c r="E119" s="68">
        <f t="shared" si="28"/>
        <v>145160</v>
      </c>
      <c r="F119" s="68">
        <v>70290</v>
      </c>
      <c r="G119" s="73">
        <v>6598.07</v>
      </c>
      <c r="H119" s="27">
        <f t="shared" si="25"/>
        <v>10240.92</v>
      </c>
      <c r="I119" s="72">
        <v>4404.07</v>
      </c>
      <c r="J119" s="27">
        <f t="shared" si="26"/>
        <v>60049.08</v>
      </c>
      <c r="K119" s="72">
        <f t="shared" si="23"/>
        <v>134919.07999999999</v>
      </c>
      <c r="L119" s="167">
        <f t="shared" si="24"/>
        <v>14.569526248399487</v>
      </c>
      <c r="N119" s="249">
        <v>3642.8500000000004</v>
      </c>
    </row>
    <row r="120" spans="1:14" s="30" customFormat="1" ht="17.25" customHeight="1" x14ac:dyDescent="0.2">
      <c r="A120" s="60" t="s">
        <v>172</v>
      </c>
      <c r="B120" s="67" t="s">
        <v>173</v>
      </c>
      <c r="C120" s="68">
        <v>31199</v>
      </c>
      <c r="D120" s="68">
        <v>47000</v>
      </c>
      <c r="E120" s="68">
        <f t="shared" si="28"/>
        <v>78199</v>
      </c>
      <c r="F120" s="68">
        <v>68699</v>
      </c>
      <c r="G120" s="73">
        <v>6649.21</v>
      </c>
      <c r="H120" s="27">
        <f t="shared" si="25"/>
        <v>10448.779999999999</v>
      </c>
      <c r="I120" s="72">
        <v>2140.29</v>
      </c>
      <c r="J120" s="27">
        <f t="shared" si="26"/>
        <v>58250.22</v>
      </c>
      <c r="K120" s="72">
        <f t="shared" si="23"/>
        <v>67750.22</v>
      </c>
      <c r="L120" s="167">
        <f t="shared" si="24"/>
        <v>15.209508144223349</v>
      </c>
      <c r="N120" s="249">
        <v>3799.5699999999997</v>
      </c>
    </row>
    <row r="121" spans="1:14" s="30" customFormat="1" ht="17.25" customHeight="1" x14ac:dyDescent="0.2">
      <c r="A121" s="60">
        <v>257</v>
      </c>
      <c r="B121" s="67" t="s">
        <v>174</v>
      </c>
      <c r="C121" s="72">
        <v>21200</v>
      </c>
      <c r="D121" s="72">
        <v>1000</v>
      </c>
      <c r="E121" s="68">
        <f t="shared" si="28"/>
        <v>22200</v>
      </c>
      <c r="F121" s="68">
        <v>14700</v>
      </c>
      <c r="G121" s="73">
        <v>302.72000000000003</v>
      </c>
      <c r="H121" s="27">
        <f t="shared" si="25"/>
        <v>604.46</v>
      </c>
      <c r="I121" s="72">
        <v>192.6</v>
      </c>
      <c r="J121" s="27">
        <f t="shared" si="26"/>
        <v>14095.54</v>
      </c>
      <c r="K121" s="72">
        <f t="shared" ref="K121:K152" si="29">+E121-H121</f>
        <v>21595.54</v>
      </c>
      <c r="L121" s="167">
        <f t="shared" ref="L121:L157" si="30">+H121*100/F121</f>
        <v>4.1119727891156463</v>
      </c>
      <c r="N121" s="249">
        <v>301.74</v>
      </c>
    </row>
    <row r="122" spans="1:14" s="30" customFormat="1" ht="17.25" customHeight="1" x14ac:dyDescent="0.2">
      <c r="A122" s="60" t="s">
        <v>175</v>
      </c>
      <c r="B122" s="67" t="s">
        <v>176</v>
      </c>
      <c r="C122" s="68">
        <v>51336</v>
      </c>
      <c r="D122" s="68">
        <v>71500</v>
      </c>
      <c r="E122" s="68">
        <f t="shared" si="28"/>
        <v>122836</v>
      </c>
      <c r="F122" s="78">
        <v>103721</v>
      </c>
      <c r="G122" s="78">
        <v>6146.19</v>
      </c>
      <c r="H122" s="27">
        <f t="shared" ref="H122:H148" si="31">+N122+G122</f>
        <v>20927.82</v>
      </c>
      <c r="I122" s="72">
        <v>7294.08</v>
      </c>
      <c r="J122" s="27">
        <f t="shared" ref="J122:J153" si="32">+F122-H122</f>
        <v>82793.179999999993</v>
      </c>
      <c r="K122" s="72">
        <f t="shared" si="29"/>
        <v>101908.18</v>
      </c>
      <c r="L122" s="167">
        <f t="shared" si="30"/>
        <v>20.177032616345773</v>
      </c>
      <c r="N122" s="249">
        <v>14781.630000000001</v>
      </c>
    </row>
    <row r="123" spans="1:14" s="30" customFormat="1" ht="15" customHeight="1" x14ac:dyDescent="0.2">
      <c r="A123" s="140" t="s">
        <v>177</v>
      </c>
      <c r="B123" s="133" t="s">
        <v>178</v>
      </c>
      <c r="C123" s="133">
        <f>SUM(C124:C128)</f>
        <v>65439</v>
      </c>
      <c r="D123" s="133">
        <f>SUM(D124:D128)</f>
        <v>41600</v>
      </c>
      <c r="E123" s="134">
        <f t="shared" si="28"/>
        <v>107039</v>
      </c>
      <c r="F123" s="142">
        <f>SUM(F124:F128)</f>
        <v>105539</v>
      </c>
      <c r="G123" s="143">
        <f>SUM(G124:G128)</f>
        <v>4143.1099999999997</v>
      </c>
      <c r="H123" s="28">
        <f t="shared" si="31"/>
        <v>11855.16</v>
      </c>
      <c r="I123" s="133">
        <f>SUM(I124:I128)</f>
        <v>6135.26</v>
      </c>
      <c r="J123" s="136">
        <f t="shared" si="32"/>
        <v>93683.839999999997</v>
      </c>
      <c r="K123" s="137">
        <f t="shared" si="29"/>
        <v>95183.84</v>
      </c>
      <c r="L123" s="166">
        <f t="shared" si="30"/>
        <v>11.232966012564075</v>
      </c>
      <c r="N123" s="249">
        <v>7712.05</v>
      </c>
    </row>
    <row r="124" spans="1:14" s="30" customFormat="1" ht="13.5" customHeight="1" x14ac:dyDescent="0.2">
      <c r="A124" s="77">
        <v>261</v>
      </c>
      <c r="B124" s="75" t="s">
        <v>179</v>
      </c>
      <c r="C124" s="68">
        <v>5416</v>
      </c>
      <c r="D124" s="72">
        <v>21400</v>
      </c>
      <c r="E124" s="69">
        <f t="shared" si="28"/>
        <v>26816</v>
      </c>
      <c r="F124" s="83">
        <v>26816</v>
      </c>
      <c r="G124" s="84">
        <v>0</v>
      </c>
      <c r="H124" s="27">
        <f t="shared" si="31"/>
        <v>0</v>
      </c>
      <c r="I124" s="72">
        <v>0</v>
      </c>
      <c r="J124" s="27">
        <f t="shared" si="32"/>
        <v>26816</v>
      </c>
      <c r="K124" s="72">
        <f t="shared" si="29"/>
        <v>26816</v>
      </c>
      <c r="L124" s="167">
        <f t="shared" si="30"/>
        <v>0</v>
      </c>
      <c r="N124" s="249">
        <v>0</v>
      </c>
    </row>
    <row r="125" spans="1:14" s="30" customFormat="1" ht="13.5" customHeight="1" x14ac:dyDescent="0.2">
      <c r="A125" s="60" t="s">
        <v>180</v>
      </c>
      <c r="B125" s="67" t="s">
        <v>181</v>
      </c>
      <c r="C125" s="68">
        <v>19000</v>
      </c>
      <c r="D125" s="72">
        <v>7300</v>
      </c>
      <c r="E125" s="69">
        <f t="shared" si="28"/>
        <v>26300</v>
      </c>
      <c r="F125" s="85">
        <v>24800</v>
      </c>
      <c r="G125" s="86">
        <v>2680.08</v>
      </c>
      <c r="H125" s="27">
        <f t="shared" si="31"/>
        <v>5543.43</v>
      </c>
      <c r="I125" s="72">
        <v>1800.17</v>
      </c>
      <c r="J125" s="27">
        <f t="shared" si="32"/>
        <v>19256.57</v>
      </c>
      <c r="K125" s="72">
        <f t="shared" si="29"/>
        <v>20756.57</v>
      </c>
      <c r="L125" s="167">
        <f t="shared" si="30"/>
        <v>22.352540322580644</v>
      </c>
      <c r="N125" s="249">
        <v>2863.3500000000004</v>
      </c>
    </row>
    <row r="126" spans="1:14" s="30" customFormat="1" ht="17.25" customHeight="1" x14ac:dyDescent="0.2">
      <c r="A126" s="60">
        <v>263</v>
      </c>
      <c r="B126" s="67" t="s">
        <v>267</v>
      </c>
      <c r="C126" s="68">
        <v>14518</v>
      </c>
      <c r="D126" s="72">
        <v>-2500</v>
      </c>
      <c r="E126" s="69">
        <f t="shared" si="28"/>
        <v>12018</v>
      </c>
      <c r="F126" s="83">
        <v>12018</v>
      </c>
      <c r="G126" s="84">
        <v>332.18</v>
      </c>
      <c r="H126" s="27">
        <f t="shared" si="31"/>
        <v>827.63</v>
      </c>
      <c r="I126" s="72">
        <v>643.86</v>
      </c>
      <c r="J126" s="27">
        <f t="shared" si="32"/>
        <v>11190.37</v>
      </c>
      <c r="K126" s="72">
        <f t="shared" si="29"/>
        <v>11190.37</v>
      </c>
      <c r="L126" s="167">
        <f t="shared" si="30"/>
        <v>6.8865867864869363</v>
      </c>
      <c r="N126" s="249">
        <v>495.45</v>
      </c>
    </row>
    <row r="127" spans="1:14" s="30" customFormat="1" ht="17.25" customHeight="1" x14ac:dyDescent="0.2">
      <c r="A127" s="60" t="s">
        <v>182</v>
      </c>
      <c r="B127" s="87" t="s">
        <v>288</v>
      </c>
      <c r="C127" s="88">
        <v>6989</v>
      </c>
      <c r="D127" s="72">
        <v>11000</v>
      </c>
      <c r="E127" s="69">
        <f t="shared" si="28"/>
        <v>17989</v>
      </c>
      <c r="F127" s="83">
        <v>17989</v>
      </c>
      <c r="G127" s="84">
        <v>452.73</v>
      </c>
      <c r="H127" s="27">
        <f t="shared" si="31"/>
        <v>1450.6599999999999</v>
      </c>
      <c r="I127" s="72">
        <v>1134.6099999999999</v>
      </c>
      <c r="J127" s="27">
        <f t="shared" si="32"/>
        <v>16538.34</v>
      </c>
      <c r="K127" s="72">
        <f t="shared" si="29"/>
        <v>16538.34</v>
      </c>
      <c r="L127" s="167">
        <f t="shared" si="30"/>
        <v>8.0641503140808268</v>
      </c>
      <c r="N127" s="249">
        <v>997.93</v>
      </c>
    </row>
    <row r="128" spans="1:14" s="30" customFormat="1" ht="15.75" customHeight="1" x14ac:dyDescent="0.2">
      <c r="A128" s="60" t="s">
        <v>183</v>
      </c>
      <c r="B128" s="87" t="s">
        <v>184</v>
      </c>
      <c r="C128" s="88">
        <v>19516</v>
      </c>
      <c r="D128" s="72">
        <v>4400</v>
      </c>
      <c r="E128" s="69">
        <f t="shared" si="28"/>
        <v>23916</v>
      </c>
      <c r="F128" s="83">
        <v>23916</v>
      </c>
      <c r="G128" s="84">
        <v>678.12</v>
      </c>
      <c r="H128" s="27">
        <f t="shared" si="31"/>
        <v>4033.4399999999996</v>
      </c>
      <c r="I128" s="72">
        <v>2556.62</v>
      </c>
      <c r="J128" s="27">
        <f t="shared" si="32"/>
        <v>19882.560000000001</v>
      </c>
      <c r="K128" s="72">
        <f t="shared" si="29"/>
        <v>19882.560000000001</v>
      </c>
      <c r="L128" s="167">
        <f t="shared" si="30"/>
        <v>16.865027596588057</v>
      </c>
      <c r="N128" s="249">
        <v>3355.3199999999997</v>
      </c>
    </row>
    <row r="129" spans="1:14" s="30" customFormat="1" ht="20.25" customHeight="1" x14ac:dyDescent="0.2">
      <c r="A129" s="140" t="s">
        <v>185</v>
      </c>
      <c r="B129" s="144" t="s">
        <v>186</v>
      </c>
      <c r="C129" s="145">
        <f>SUM(C130:C137)</f>
        <v>337944</v>
      </c>
      <c r="D129" s="133">
        <f>SUM(D130:D137)</f>
        <v>41700</v>
      </c>
      <c r="E129" s="134">
        <f t="shared" si="28"/>
        <v>379644</v>
      </c>
      <c r="F129" s="142">
        <f>SUM(F130:F137)</f>
        <v>261656</v>
      </c>
      <c r="G129" s="142">
        <f>SUM(G130:G137)</f>
        <v>8714.6200000000008</v>
      </c>
      <c r="H129" s="136">
        <f t="shared" si="31"/>
        <v>34592.450000000004</v>
      </c>
      <c r="I129" s="245">
        <f>SUM(I130:I137)</f>
        <v>14851.470000000001</v>
      </c>
      <c r="J129" s="136">
        <f t="shared" si="32"/>
        <v>227063.55</v>
      </c>
      <c r="K129" s="137">
        <f t="shared" si="29"/>
        <v>345051.55</v>
      </c>
      <c r="L129" s="166">
        <f t="shared" si="30"/>
        <v>13.220583514232429</v>
      </c>
      <c r="M129" s="6"/>
      <c r="N129" s="249">
        <v>25877.83</v>
      </c>
    </row>
    <row r="130" spans="1:14" s="30" customFormat="1" ht="12.75" customHeight="1" x14ac:dyDescent="0.2">
      <c r="A130" s="60" t="s">
        <v>187</v>
      </c>
      <c r="B130" s="87" t="s">
        <v>188</v>
      </c>
      <c r="C130" s="88">
        <v>21608</v>
      </c>
      <c r="D130" s="72"/>
      <c r="E130" s="69">
        <f t="shared" si="28"/>
        <v>21608</v>
      </c>
      <c r="F130" s="83">
        <v>15432</v>
      </c>
      <c r="G130" s="84">
        <v>0</v>
      </c>
      <c r="H130" s="27">
        <f t="shared" si="31"/>
        <v>1.93</v>
      </c>
      <c r="I130" s="72">
        <v>1.93</v>
      </c>
      <c r="J130" s="27">
        <f t="shared" si="32"/>
        <v>15430.07</v>
      </c>
      <c r="K130" s="72">
        <f t="shared" si="29"/>
        <v>21606.07</v>
      </c>
      <c r="L130" s="167">
        <f t="shared" si="30"/>
        <v>1.2506480041472265E-2</v>
      </c>
      <c r="N130" s="249">
        <v>1.93</v>
      </c>
    </row>
    <row r="131" spans="1:14" s="30" customFormat="1" ht="16.5" customHeight="1" x14ac:dyDescent="0.2">
      <c r="A131" s="60" t="s">
        <v>189</v>
      </c>
      <c r="B131" s="67" t="s">
        <v>190</v>
      </c>
      <c r="C131" s="68">
        <v>15661</v>
      </c>
      <c r="D131" s="68">
        <v>-4400</v>
      </c>
      <c r="E131" s="69">
        <f t="shared" si="28"/>
        <v>11261</v>
      </c>
      <c r="F131" s="83">
        <v>10011</v>
      </c>
      <c r="G131" s="84">
        <v>0</v>
      </c>
      <c r="H131" s="27">
        <f t="shared" si="31"/>
        <v>0</v>
      </c>
      <c r="I131" s="72">
        <v>0</v>
      </c>
      <c r="J131" s="27">
        <f t="shared" si="32"/>
        <v>10011</v>
      </c>
      <c r="K131" s="72">
        <f t="shared" si="29"/>
        <v>11261</v>
      </c>
      <c r="L131" s="167">
        <f t="shared" si="30"/>
        <v>0</v>
      </c>
      <c r="N131" s="249">
        <v>0</v>
      </c>
    </row>
    <row r="132" spans="1:14" s="30" customFormat="1" ht="13.5" customHeight="1" x14ac:dyDescent="0.2">
      <c r="A132" s="60" t="s">
        <v>191</v>
      </c>
      <c r="B132" s="67" t="s">
        <v>192</v>
      </c>
      <c r="C132" s="68">
        <v>50811</v>
      </c>
      <c r="D132" s="68">
        <v>7000</v>
      </c>
      <c r="E132" s="69">
        <f t="shared" si="28"/>
        <v>57811</v>
      </c>
      <c r="F132" s="83">
        <v>42767</v>
      </c>
      <c r="G132" s="84">
        <v>3019.01</v>
      </c>
      <c r="H132" s="27">
        <f t="shared" si="31"/>
        <v>11109.66</v>
      </c>
      <c r="I132" s="72">
        <v>1816.6</v>
      </c>
      <c r="J132" s="27">
        <f t="shared" si="32"/>
        <v>31657.34</v>
      </c>
      <c r="K132" s="72">
        <f t="shared" si="29"/>
        <v>46701.34</v>
      </c>
      <c r="L132" s="167">
        <f t="shared" si="30"/>
        <v>25.977178665793719</v>
      </c>
      <c r="N132" s="249">
        <v>8090.65</v>
      </c>
    </row>
    <row r="133" spans="1:14" s="30" customFormat="1" ht="16.5" customHeight="1" x14ac:dyDescent="0.2">
      <c r="A133" s="60" t="s">
        <v>193</v>
      </c>
      <c r="B133" s="67" t="s">
        <v>194</v>
      </c>
      <c r="C133" s="68">
        <v>26341</v>
      </c>
      <c r="D133" s="68"/>
      <c r="E133" s="69">
        <f t="shared" si="28"/>
        <v>26341</v>
      </c>
      <c r="F133" s="83">
        <v>18841</v>
      </c>
      <c r="G133" s="84">
        <v>567.36</v>
      </c>
      <c r="H133" s="27">
        <f t="shared" si="31"/>
        <v>1970.1</v>
      </c>
      <c r="I133" s="72">
        <v>111.82</v>
      </c>
      <c r="J133" s="27">
        <f t="shared" si="32"/>
        <v>16870.900000000001</v>
      </c>
      <c r="K133" s="72">
        <f t="shared" si="29"/>
        <v>24370.9</v>
      </c>
      <c r="L133" s="167">
        <f t="shared" si="30"/>
        <v>10.456451356085134</v>
      </c>
      <c r="N133" s="249">
        <v>1402.74</v>
      </c>
    </row>
    <row r="134" spans="1:14" s="30" customFormat="1" ht="12.75" customHeight="1" x14ac:dyDescent="0.2">
      <c r="A134" s="60" t="s">
        <v>195</v>
      </c>
      <c r="B134" s="67" t="s">
        <v>196</v>
      </c>
      <c r="C134" s="68">
        <v>176122</v>
      </c>
      <c r="D134" s="72">
        <v>7000</v>
      </c>
      <c r="E134" s="69">
        <f t="shared" si="28"/>
        <v>183122</v>
      </c>
      <c r="F134" s="83">
        <v>111191</v>
      </c>
      <c r="G134" s="84">
        <v>1673.49</v>
      </c>
      <c r="H134" s="27">
        <f t="shared" si="31"/>
        <v>6669.7799999999988</v>
      </c>
      <c r="I134" s="72">
        <v>6136.27</v>
      </c>
      <c r="J134" s="27">
        <f t="shared" si="32"/>
        <v>104521.22</v>
      </c>
      <c r="K134" s="72">
        <f t="shared" si="29"/>
        <v>176452.22</v>
      </c>
      <c r="L134" s="167">
        <f t="shared" si="30"/>
        <v>5.9984890863469156</v>
      </c>
      <c r="N134" s="249">
        <v>4996.2899999999991</v>
      </c>
    </row>
    <row r="135" spans="1:14" s="30" customFormat="1" ht="15" customHeight="1" x14ac:dyDescent="0.2">
      <c r="A135" s="60">
        <v>277</v>
      </c>
      <c r="B135" s="67" t="s">
        <v>197</v>
      </c>
      <c r="C135" s="68">
        <v>2000</v>
      </c>
      <c r="D135" s="72">
        <v>2100</v>
      </c>
      <c r="E135" s="69">
        <f t="shared" si="28"/>
        <v>4100</v>
      </c>
      <c r="F135" s="83">
        <v>4100</v>
      </c>
      <c r="G135" s="84">
        <v>69.55</v>
      </c>
      <c r="H135" s="27">
        <f t="shared" si="31"/>
        <v>604.02</v>
      </c>
      <c r="I135" s="72">
        <v>604.02</v>
      </c>
      <c r="J135" s="27">
        <f t="shared" si="32"/>
        <v>3495.98</v>
      </c>
      <c r="K135" s="72">
        <f t="shared" si="29"/>
        <v>3495.98</v>
      </c>
      <c r="L135" s="167">
        <f t="shared" si="30"/>
        <v>14.73219512195122</v>
      </c>
      <c r="N135" s="249">
        <v>534.47</v>
      </c>
    </row>
    <row r="136" spans="1:14" s="30" customFormat="1" ht="15" customHeight="1" x14ac:dyDescent="0.2">
      <c r="A136" s="60">
        <v>278</v>
      </c>
      <c r="B136" s="67" t="s">
        <v>198</v>
      </c>
      <c r="C136" s="68">
        <v>1850</v>
      </c>
      <c r="D136" s="72"/>
      <c r="E136" s="69">
        <f t="shared" si="28"/>
        <v>1850</v>
      </c>
      <c r="F136" s="83">
        <v>1850</v>
      </c>
      <c r="G136" s="84"/>
      <c r="H136" s="27">
        <f t="shared" si="31"/>
        <v>0</v>
      </c>
      <c r="I136" s="72">
        <v>0</v>
      </c>
      <c r="J136" s="27">
        <f t="shared" si="32"/>
        <v>1850</v>
      </c>
      <c r="K136" s="72">
        <f t="shared" si="29"/>
        <v>1850</v>
      </c>
      <c r="L136" s="167">
        <f t="shared" si="30"/>
        <v>0</v>
      </c>
      <c r="N136" s="249">
        <v>0</v>
      </c>
    </row>
    <row r="137" spans="1:14" s="30" customFormat="1" ht="13.5" customHeight="1" x14ac:dyDescent="0.2">
      <c r="A137" s="60" t="s">
        <v>199</v>
      </c>
      <c r="B137" s="67" t="s">
        <v>200</v>
      </c>
      <c r="C137" s="68">
        <v>43551</v>
      </c>
      <c r="D137" s="72">
        <v>30000</v>
      </c>
      <c r="E137" s="69">
        <f t="shared" si="28"/>
        <v>73551</v>
      </c>
      <c r="F137" s="83">
        <v>57464</v>
      </c>
      <c r="G137" s="84">
        <v>3385.21</v>
      </c>
      <c r="H137" s="27">
        <f t="shared" si="31"/>
        <v>14236.96</v>
      </c>
      <c r="I137" s="72">
        <v>6180.83</v>
      </c>
      <c r="J137" s="27">
        <f t="shared" si="32"/>
        <v>43227.040000000001</v>
      </c>
      <c r="K137" s="72">
        <f t="shared" si="29"/>
        <v>59314.04</v>
      </c>
      <c r="L137" s="167">
        <f t="shared" si="30"/>
        <v>24.775442015870805</v>
      </c>
      <c r="N137" s="249">
        <v>10851.75</v>
      </c>
    </row>
    <row r="138" spans="1:14" s="30" customFormat="1" ht="16.5" customHeight="1" x14ac:dyDescent="0.2">
      <c r="A138" s="140" t="s">
        <v>201</v>
      </c>
      <c r="B138" s="133" t="s">
        <v>202</v>
      </c>
      <c r="C138" s="133">
        <v>163922</v>
      </c>
      <c r="D138" s="133">
        <v>7300</v>
      </c>
      <c r="E138" s="134">
        <f t="shared" si="28"/>
        <v>171222</v>
      </c>
      <c r="F138" s="146">
        <v>105702</v>
      </c>
      <c r="G138" s="142">
        <v>6261.87</v>
      </c>
      <c r="H138" s="28">
        <f t="shared" si="31"/>
        <v>18328.57</v>
      </c>
      <c r="I138" s="137">
        <v>12409.28</v>
      </c>
      <c r="J138" s="136">
        <f t="shared" si="32"/>
        <v>87373.43</v>
      </c>
      <c r="K138" s="137">
        <f t="shared" si="29"/>
        <v>152893.43</v>
      </c>
      <c r="L138" s="166">
        <f t="shared" si="30"/>
        <v>17.339851658435979</v>
      </c>
      <c r="N138" s="249">
        <v>12066.7</v>
      </c>
    </row>
    <row r="139" spans="1:14" s="30" customFormat="1" ht="14.25" customHeight="1" x14ac:dyDescent="0.2">
      <c r="A139" s="91">
        <v>290</v>
      </c>
      <c r="B139" s="92" t="s">
        <v>203</v>
      </c>
      <c r="C139" s="90">
        <f>SUM(C140:C147)</f>
        <v>0</v>
      </c>
      <c r="D139" s="90">
        <f>SUM(D140:D148)</f>
        <v>64950</v>
      </c>
      <c r="E139" s="90">
        <f t="shared" ref="E139:E148" si="33">+C139+D139</f>
        <v>64950</v>
      </c>
      <c r="F139" s="90">
        <f>SUM(F140:F148)</f>
        <v>64950</v>
      </c>
      <c r="G139" s="90">
        <f>SUM(G140:G148)</f>
        <v>28728.51</v>
      </c>
      <c r="H139" s="28">
        <f t="shared" si="31"/>
        <v>50140.42</v>
      </c>
      <c r="I139" s="90">
        <f>SUM(I140:I148)</f>
        <v>19780.560000000001</v>
      </c>
      <c r="J139" s="28">
        <f t="shared" si="32"/>
        <v>14809.580000000002</v>
      </c>
      <c r="K139" s="93">
        <f t="shared" si="29"/>
        <v>14809.580000000002</v>
      </c>
      <c r="L139" s="171">
        <f t="shared" si="30"/>
        <v>77.198491147036179</v>
      </c>
      <c r="N139" s="249">
        <v>21411.909999999996</v>
      </c>
    </row>
    <row r="140" spans="1:14" ht="16.5" customHeight="1" x14ac:dyDescent="0.2">
      <c r="A140" s="60">
        <v>291</v>
      </c>
      <c r="B140" s="94" t="s">
        <v>204</v>
      </c>
      <c r="C140" s="90"/>
      <c r="D140" s="95">
        <v>5800</v>
      </c>
      <c r="E140" s="95">
        <f t="shared" si="33"/>
        <v>5800</v>
      </c>
      <c r="F140" s="89">
        <v>5800</v>
      </c>
      <c r="G140" s="89">
        <v>1045.5</v>
      </c>
      <c r="H140" s="89">
        <f t="shared" si="31"/>
        <v>1079.5</v>
      </c>
      <c r="I140" s="89">
        <v>1079.5</v>
      </c>
      <c r="J140" s="27">
        <f t="shared" si="32"/>
        <v>4720.5</v>
      </c>
      <c r="K140" s="89">
        <f t="shared" si="29"/>
        <v>4720.5</v>
      </c>
      <c r="L140" s="169">
        <f t="shared" si="30"/>
        <v>18.612068965517242</v>
      </c>
      <c r="N140" s="248">
        <v>34</v>
      </c>
    </row>
    <row r="141" spans="1:14" ht="18.75" customHeight="1" x14ac:dyDescent="0.2">
      <c r="A141" s="36">
        <v>292</v>
      </c>
      <c r="B141" s="94" t="s">
        <v>278</v>
      </c>
      <c r="C141" s="37"/>
      <c r="D141" s="95">
        <v>1400</v>
      </c>
      <c r="E141" s="95">
        <f t="shared" si="33"/>
        <v>1400</v>
      </c>
      <c r="F141" s="89">
        <v>1400</v>
      </c>
      <c r="G141" s="253">
        <v>692.83</v>
      </c>
      <c r="H141" s="89">
        <f t="shared" si="31"/>
        <v>1340.18</v>
      </c>
      <c r="I141" s="37">
        <v>655.38</v>
      </c>
      <c r="J141" s="27">
        <f t="shared" si="32"/>
        <v>59.819999999999936</v>
      </c>
      <c r="K141" s="89">
        <f t="shared" si="29"/>
        <v>59.819999999999936</v>
      </c>
      <c r="L141" s="169">
        <f t="shared" si="30"/>
        <v>95.727142857142852</v>
      </c>
      <c r="N141" s="248">
        <v>647.35</v>
      </c>
    </row>
    <row r="142" spans="1:14" ht="21" customHeight="1" x14ac:dyDescent="0.2">
      <c r="A142" s="60">
        <v>293</v>
      </c>
      <c r="B142" s="94" t="s">
        <v>205</v>
      </c>
      <c r="C142" s="95"/>
      <c r="D142" s="95">
        <v>1700</v>
      </c>
      <c r="E142" s="95">
        <f t="shared" si="33"/>
        <v>1700</v>
      </c>
      <c r="F142" s="89">
        <v>1700</v>
      </c>
      <c r="G142" s="89">
        <v>0</v>
      </c>
      <c r="H142" s="89">
        <f t="shared" si="31"/>
        <v>42.59</v>
      </c>
      <c r="I142" s="89">
        <v>42.59</v>
      </c>
      <c r="J142" s="27">
        <f t="shared" si="32"/>
        <v>1657.41</v>
      </c>
      <c r="K142" s="89">
        <f t="shared" si="29"/>
        <v>1657.41</v>
      </c>
      <c r="L142" s="169">
        <f t="shared" si="30"/>
        <v>2.5052941176470589</v>
      </c>
      <c r="N142" s="248">
        <v>42.59</v>
      </c>
    </row>
    <row r="143" spans="1:14" ht="21" customHeight="1" x14ac:dyDescent="0.2">
      <c r="A143" s="60">
        <v>294</v>
      </c>
      <c r="B143" s="94" t="s">
        <v>322</v>
      </c>
      <c r="C143" s="95"/>
      <c r="D143" s="95">
        <v>200</v>
      </c>
      <c r="E143" s="95">
        <f t="shared" si="33"/>
        <v>200</v>
      </c>
      <c r="F143" s="89">
        <v>200</v>
      </c>
      <c r="G143" s="89"/>
      <c r="H143" s="89">
        <f t="shared" si="31"/>
        <v>0</v>
      </c>
      <c r="I143" s="89"/>
      <c r="J143" s="27">
        <f t="shared" si="32"/>
        <v>200</v>
      </c>
      <c r="K143" s="89">
        <f t="shared" si="29"/>
        <v>200</v>
      </c>
      <c r="L143" s="169">
        <f t="shared" si="30"/>
        <v>0</v>
      </c>
      <c r="N143" s="248">
        <v>0</v>
      </c>
    </row>
    <row r="144" spans="1:14" ht="19.5" customHeight="1" x14ac:dyDescent="0.2">
      <c r="A144" s="77">
        <v>295</v>
      </c>
      <c r="B144" s="96" t="s">
        <v>286</v>
      </c>
      <c r="C144" s="90"/>
      <c r="D144" s="95">
        <v>7800</v>
      </c>
      <c r="E144" s="95">
        <f t="shared" si="33"/>
        <v>7800</v>
      </c>
      <c r="F144" s="89">
        <v>7800</v>
      </c>
      <c r="G144" s="89">
        <v>4675.17</v>
      </c>
      <c r="H144" s="89">
        <f t="shared" si="31"/>
        <v>5266.77</v>
      </c>
      <c r="I144" s="89">
        <v>158.57</v>
      </c>
      <c r="J144" s="27">
        <f t="shared" si="32"/>
        <v>2533.2299999999996</v>
      </c>
      <c r="K144" s="89">
        <f t="shared" si="29"/>
        <v>2533.2299999999996</v>
      </c>
      <c r="L144" s="169">
        <f t="shared" si="30"/>
        <v>67.52269230769231</v>
      </c>
      <c r="N144" s="248">
        <v>591.59999999999991</v>
      </c>
    </row>
    <row r="145" spans="1:14" ht="17.25" customHeight="1" x14ac:dyDescent="0.2">
      <c r="A145" s="60">
        <v>296</v>
      </c>
      <c r="B145" s="94" t="s">
        <v>279</v>
      </c>
      <c r="C145" s="95"/>
      <c r="D145" s="95">
        <v>31400</v>
      </c>
      <c r="E145" s="95">
        <f t="shared" si="33"/>
        <v>31400</v>
      </c>
      <c r="F145" s="89">
        <v>31400</v>
      </c>
      <c r="G145" s="89">
        <v>15324.95</v>
      </c>
      <c r="H145" s="89">
        <f t="shared" si="31"/>
        <v>27632.79</v>
      </c>
      <c r="I145" s="89">
        <v>5262.39</v>
      </c>
      <c r="J145" s="27">
        <f t="shared" si="32"/>
        <v>3767.2099999999991</v>
      </c>
      <c r="K145" s="89">
        <f t="shared" si="29"/>
        <v>3767.2099999999991</v>
      </c>
      <c r="L145" s="169">
        <f t="shared" si="30"/>
        <v>88.002515923566875</v>
      </c>
      <c r="N145" s="248">
        <v>12307.84</v>
      </c>
    </row>
    <row r="146" spans="1:14" ht="16.5" customHeight="1" x14ac:dyDescent="0.2">
      <c r="A146" s="77">
        <v>297</v>
      </c>
      <c r="B146" s="96" t="s">
        <v>206</v>
      </c>
      <c r="C146" s="90"/>
      <c r="D146" s="95">
        <v>6150</v>
      </c>
      <c r="E146" s="95">
        <f t="shared" si="33"/>
        <v>6150</v>
      </c>
      <c r="F146" s="89">
        <v>6150</v>
      </c>
      <c r="G146" s="89">
        <v>5836.76</v>
      </c>
      <c r="H146" s="89">
        <f t="shared" si="31"/>
        <v>5942.24</v>
      </c>
      <c r="I146" s="89">
        <v>4899.08</v>
      </c>
      <c r="J146" s="27">
        <f t="shared" si="32"/>
        <v>207.76000000000022</v>
      </c>
      <c r="K146" s="89">
        <f t="shared" si="29"/>
        <v>207.76000000000022</v>
      </c>
      <c r="L146" s="169">
        <f t="shared" si="30"/>
        <v>96.621788617886182</v>
      </c>
      <c r="N146" s="248">
        <v>105.47999999999999</v>
      </c>
    </row>
    <row r="147" spans="1:14" ht="14.25" customHeight="1" x14ac:dyDescent="0.2">
      <c r="A147" s="77">
        <v>298</v>
      </c>
      <c r="B147" s="96" t="s">
        <v>207</v>
      </c>
      <c r="C147" s="90"/>
      <c r="D147" s="95">
        <v>6300</v>
      </c>
      <c r="E147" s="95">
        <f t="shared" si="33"/>
        <v>6300</v>
      </c>
      <c r="F147" s="89">
        <v>6300</v>
      </c>
      <c r="G147" s="89">
        <v>350.96</v>
      </c>
      <c r="H147" s="89">
        <f t="shared" si="31"/>
        <v>5071.99</v>
      </c>
      <c r="I147" s="89">
        <v>4721.03</v>
      </c>
      <c r="J147" s="27">
        <f t="shared" si="32"/>
        <v>1228.0100000000002</v>
      </c>
      <c r="K147" s="89">
        <f t="shared" si="29"/>
        <v>1228.0100000000002</v>
      </c>
      <c r="L147" s="169">
        <f t="shared" si="30"/>
        <v>80.507777777777775</v>
      </c>
      <c r="N147" s="248">
        <v>4721.03</v>
      </c>
    </row>
    <row r="148" spans="1:14" ht="17.25" customHeight="1" thickBot="1" x14ac:dyDescent="0.25">
      <c r="A148" s="97">
        <v>299</v>
      </c>
      <c r="B148" s="96" t="s">
        <v>260</v>
      </c>
      <c r="C148" s="90"/>
      <c r="D148" s="95">
        <v>4200</v>
      </c>
      <c r="E148" s="95">
        <f t="shared" si="33"/>
        <v>4200</v>
      </c>
      <c r="F148" s="89">
        <v>4200</v>
      </c>
      <c r="G148" s="89">
        <v>802.34</v>
      </c>
      <c r="H148" s="89">
        <f t="shared" si="31"/>
        <v>3764.36</v>
      </c>
      <c r="I148" s="89">
        <v>2962.02</v>
      </c>
      <c r="J148" s="27">
        <f t="shared" si="32"/>
        <v>435.63999999999987</v>
      </c>
      <c r="K148" s="89">
        <f t="shared" si="29"/>
        <v>435.63999999999987</v>
      </c>
      <c r="L148" s="169">
        <f t="shared" si="30"/>
        <v>89.627619047619049</v>
      </c>
      <c r="N148" s="248">
        <v>2962.02</v>
      </c>
    </row>
    <row r="149" spans="1:14" ht="20.25" customHeight="1" thickBot="1" x14ac:dyDescent="0.25">
      <c r="A149" s="155" t="s">
        <v>208</v>
      </c>
      <c r="B149" s="156" t="s">
        <v>209</v>
      </c>
      <c r="C149" s="157">
        <f>+C150+C158+C166+C167+C168+C162+C163+C165</f>
        <v>0</v>
      </c>
      <c r="D149" s="157">
        <f>D150+D158+D162+D163+D167+D168+D169</f>
        <v>75980</v>
      </c>
      <c r="E149" s="157">
        <f>SUM(C149:D149)</f>
        <v>75980</v>
      </c>
      <c r="F149" s="157">
        <f>F150+F158+F162+F163+F167+F168+F169</f>
        <v>75980</v>
      </c>
      <c r="G149" s="157">
        <f>G150+G158+G162+G163+G167+G168+G169</f>
        <v>14505.06</v>
      </c>
      <c r="H149" s="158">
        <f>+H150+H158+H162+H163+H165+H166+H167+H168+H169</f>
        <v>17468.919999999998</v>
      </c>
      <c r="I149" s="157">
        <f>I150+I158+I162+I163+I167+I168+I169</f>
        <v>2375.36</v>
      </c>
      <c r="J149" s="159">
        <f t="shared" si="32"/>
        <v>58511.08</v>
      </c>
      <c r="K149" s="158">
        <f t="shared" si="29"/>
        <v>58511.08</v>
      </c>
      <c r="L149" s="170">
        <f t="shared" si="30"/>
        <v>22.991471439852589</v>
      </c>
      <c r="N149" s="248">
        <v>2963.86</v>
      </c>
    </row>
    <row r="150" spans="1:14" ht="18" customHeight="1" x14ac:dyDescent="0.2">
      <c r="A150" s="91">
        <v>300</v>
      </c>
      <c r="B150" s="98" t="s">
        <v>210</v>
      </c>
      <c r="C150" s="93">
        <f>SUM(C151:C156)</f>
        <v>0</v>
      </c>
      <c r="D150" s="93">
        <f>SUM(D151:D156)</f>
        <v>31400</v>
      </c>
      <c r="E150" s="90">
        <f t="shared" ref="E150:E173" si="34">+C150+D150</f>
        <v>31400</v>
      </c>
      <c r="F150" s="93">
        <f>SUM(F151:F156)</f>
        <v>31400</v>
      </c>
      <c r="G150" s="93">
        <f>SUM(G151)</f>
        <v>0</v>
      </c>
      <c r="H150" s="93">
        <f>+N150+G150</f>
        <v>53.46</v>
      </c>
      <c r="I150" s="93">
        <f>SUM(I151)</f>
        <v>53.46</v>
      </c>
      <c r="J150" s="28">
        <f t="shared" si="32"/>
        <v>31346.54</v>
      </c>
      <c r="K150" s="93">
        <f t="shared" si="29"/>
        <v>31346.54</v>
      </c>
      <c r="L150" s="163">
        <f t="shared" si="30"/>
        <v>0.1702547770700637</v>
      </c>
      <c r="N150" s="248">
        <v>53.46</v>
      </c>
    </row>
    <row r="151" spans="1:14" ht="17.25" customHeight="1" x14ac:dyDescent="0.2">
      <c r="A151" s="77">
        <v>301</v>
      </c>
      <c r="B151" s="94" t="s">
        <v>332</v>
      </c>
      <c r="C151" s="95"/>
      <c r="D151" s="95">
        <v>100</v>
      </c>
      <c r="E151" s="95">
        <f t="shared" si="34"/>
        <v>100</v>
      </c>
      <c r="F151" s="89">
        <v>100</v>
      </c>
      <c r="G151" s="89">
        <v>0</v>
      </c>
      <c r="H151" s="89">
        <f>+N151+G151</f>
        <v>53.46</v>
      </c>
      <c r="I151" s="89">
        <v>53.46</v>
      </c>
      <c r="J151" s="27">
        <f t="shared" si="32"/>
        <v>46.54</v>
      </c>
      <c r="K151" s="89">
        <f t="shared" si="29"/>
        <v>46.54</v>
      </c>
      <c r="L151" s="163">
        <f t="shared" si="30"/>
        <v>53.46</v>
      </c>
      <c r="N151" s="248">
        <v>53.46</v>
      </c>
    </row>
    <row r="152" spans="1:14" ht="17.25" customHeight="1" x14ac:dyDescent="0.2">
      <c r="A152" s="77">
        <v>303</v>
      </c>
      <c r="B152" s="94" t="s">
        <v>331</v>
      </c>
      <c r="C152" s="95"/>
      <c r="D152" s="95">
        <v>300</v>
      </c>
      <c r="E152" s="95">
        <f t="shared" si="34"/>
        <v>300</v>
      </c>
      <c r="F152" s="89">
        <v>300</v>
      </c>
      <c r="G152" s="89"/>
      <c r="H152" s="89"/>
      <c r="I152" s="89"/>
      <c r="J152" s="27">
        <f t="shared" si="32"/>
        <v>300</v>
      </c>
      <c r="K152" s="89">
        <f t="shared" si="29"/>
        <v>300</v>
      </c>
      <c r="L152" s="163">
        <f t="shared" si="30"/>
        <v>0</v>
      </c>
      <c r="N152" s="248"/>
    </row>
    <row r="153" spans="1:14" ht="12.75" customHeight="1" x14ac:dyDescent="0.2">
      <c r="A153" s="77">
        <v>304</v>
      </c>
      <c r="B153" s="94" t="s">
        <v>323</v>
      </c>
      <c r="C153" s="95"/>
      <c r="D153" s="95">
        <v>30000</v>
      </c>
      <c r="E153" s="95">
        <f t="shared" si="34"/>
        <v>30000</v>
      </c>
      <c r="F153" s="89">
        <v>30000</v>
      </c>
      <c r="G153" s="89"/>
      <c r="H153" s="89">
        <f t="shared" ref="H153:H168" si="35">+N153+G153</f>
        <v>0</v>
      </c>
      <c r="I153" s="89"/>
      <c r="J153" s="27">
        <f t="shared" si="32"/>
        <v>30000</v>
      </c>
      <c r="K153" s="89">
        <f t="shared" ref="K153:K184" si="36">+E153-H153</f>
        <v>30000</v>
      </c>
      <c r="L153" s="163">
        <f t="shared" si="30"/>
        <v>0</v>
      </c>
      <c r="N153" s="248">
        <v>0</v>
      </c>
    </row>
    <row r="154" spans="1:14" ht="14.25" hidden="1" customHeight="1" x14ac:dyDescent="0.2">
      <c r="A154" s="77">
        <v>305</v>
      </c>
      <c r="B154" s="94" t="s">
        <v>268</v>
      </c>
      <c r="C154" s="95">
        <v>0</v>
      </c>
      <c r="D154" s="95"/>
      <c r="E154" s="95">
        <f t="shared" si="34"/>
        <v>0</v>
      </c>
      <c r="F154" s="89"/>
      <c r="G154" s="89"/>
      <c r="H154" s="89">
        <f t="shared" si="35"/>
        <v>0</v>
      </c>
      <c r="I154" s="89"/>
      <c r="J154" s="27">
        <f t="shared" ref="J154:J185" si="37">+F154-H154</f>
        <v>0</v>
      </c>
      <c r="K154" s="89">
        <f t="shared" si="36"/>
        <v>0</v>
      </c>
      <c r="L154" s="163" t="e">
        <f t="shared" si="30"/>
        <v>#DIV/0!</v>
      </c>
      <c r="N154" s="248">
        <v>0</v>
      </c>
    </row>
    <row r="155" spans="1:14" ht="6" hidden="1" customHeight="1" x14ac:dyDescent="0.2">
      <c r="A155" s="77">
        <v>307</v>
      </c>
      <c r="B155" s="94" t="s">
        <v>306</v>
      </c>
      <c r="C155" s="95"/>
      <c r="D155" s="95"/>
      <c r="E155" s="95">
        <f t="shared" si="34"/>
        <v>0</v>
      </c>
      <c r="F155" s="89"/>
      <c r="G155" s="89"/>
      <c r="H155" s="89">
        <f t="shared" si="35"/>
        <v>0</v>
      </c>
      <c r="I155" s="89"/>
      <c r="J155" s="27">
        <f t="shared" si="37"/>
        <v>0</v>
      </c>
      <c r="K155" s="89">
        <f t="shared" si="36"/>
        <v>0</v>
      </c>
      <c r="L155" s="163" t="e">
        <f t="shared" si="30"/>
        <v>#DIV/0!</v>
      </c>
      <c r="N155" s="248">
        <v>0</v>
      </c>
    </row>
    <row r="156" spans="1:14" ht="15" customHeight="1" x14ac:dyDescent="0.2">
      <c r="A156" s="77">
        <v>308</v>
      </c>
      <c r="B156" s="94" t="s">
        <v>255</v>
      </c>
      <c r="C156" s="95"/>
      <c r="D156" s="95">
        <v>1000</v>
      </c>
      <c r="E156" s="95">
        <f t="shared" si="34"/>
        <v>1000</v>
      </c>
      <c r="F156" s="89">
        <v>1000</v>
      </c>
      <c r="G156" s="89"/>
      <c r="H156" s="89">
        <f t="shared" si="35"/>
        <v>0</v>
      </c>
      <c r="I156" s="89"/>
      <c r="J156" s="27">
        <f t="shared" si="37"/>
        <v>1000</v>
      </c>
      <c r="K156" s="89">
        <f t="shared" si="36"/>
        <v>1000</v>
      </c>
      <c r="L156" s="163">
        <f t="shared" si="30"/>
        <v>0</v>
      </c>
      <c r="N156" s="248">
        <v>0</v>
      </c>
    </row>
    <row r="157" spans="1:14" ht="0.75" customHeight="1" x14ac:dyDescent="0.2">
      <c r="A157" s="77">
        <v>309</v>
      </c>
      <c r="B157" s="94" t="s">
        <v>215</v>
      </c>
      <c r="C157" s="95"/>
      <c r="D157" s="95"/>
      <c r="E157" s="95">
        <f t="shared" si="34"/>
        <v>0</v>
      </c>
      <c r="F157" s="89"/>
      <c r="G157" s="89"/>
      <c r="H157" s="89">
        <f t="shared" si="35"/>
        <v>0</v>
      </c>
      <c r="I157" s="89"/>
      <c r="J157" s="27">
        <f t="shared" si="37"/>
        <v>0</v>
      </c>
      <c r="K157" s="89">
        <f t="shared" si="36"/>
        <v>0</v>
      </c>
      <c r="L157" s="163" t="e">
        <f t="shared" si="30"/>
        <v>#DIV/0!</v>
      </c>
      <c r="N157" s="248">
        <v>0</v>
      </c>
    </row>
    <row r="158" spans="1:14" ht="12.75" customHeight="1" x14ac:dyDescent="0.2">
      <c r="A158" s="91">
        <v>310</v>
      </c>
      <c r="B158" s="98" t="s">
        <v>211</v>
      </c>
      <c r="C158" s="90">
        <f>+C159+C160+C161</f>
        <v>0</v>
      </c>
      <c r="D158" s="90"/>
      <c r="E158" s="90">
        <f t="shared" si="34"/>
        <v>0</v>
      </c>
      <c r="F158" s="90"/>
      <c r="G158" s="90"/>
      <c r="H158" s="93">
        <f t="shared" si="35"/>
        <v>0</v>
      </c>
      <c r="I158" s="90"/>
      <c r="J158" s="27">
        <f t="shared" si="37"/>
        <v>0</v>
      </c>
      <c r="K158" s="93">
        <f t="shared" si="36"/>
        <v>0</v>
      </c>
      <c r="L158" s="163" t="s">
        <v>2</v>
      </c>
      <c r="N158" s="248">
        <v>0</v>
      </c>
    </row>
    <row r="159" spans="1:14" ht="13.5" hidden="1" customHeight="1" x14ac:dyDescent="0.2">
      <c r="A159" s="77">
        <v>313</v>
      </c>
      <c r="B159" s="94" t="s">
        <v>262</v>
      </c>
      <c r="C159" s="95"/>
      <c r="D159" s="95"/>
      <c r="E159" s="95">
        <f t="shared" si="34"/>
        <v>0</v>
      </c>
      <c r="F159" s="95"/>
      <c r="G159" s="89"/>
      <c r="H159" s="89">
        <f t="shared" si="35"/>
        <v>0</v>
      </c>
      <c r="I159" s="89"/>
      <c r="J159" s="27">
        <f t="shared" si="37"/>
        <v>0</v>
      </c>
      <c r="K159" s="89">
        <f t="shared" si="36"/>
        <v>0</v>
      </c>
      <c r="L159" s="163" t="e">
        <f>+H159*100/F159</f>
        <v>#DIV/0!</v>
      </c>
      <c r="N159" s="248">
        <v>0</v>
      </c>
    </row>
    <row r="160" spans="1:14" ht="15" hidden="1" customHeight="1" x14ac:dyDescent="0.2">
      <c r="A160" s="77">
        <v>314</v>
      </c>
      <c r="B160" s="94" t="s">
        <v>263</v>
      </c>
      <c r="C160" s="95">
        <v>0</v>
      </c>
      <c r="D160" s="95"/>
      <c r="E160" s="95">
        <f t="shared" si="34"/>
        <v>0</v>
      </c>
      <c r="F160" s="95"/>
      <c r="G160" s="89"/>
      <c r="H160" s="89">
        <f t="shared" si="35"/>
        <v>0</v>
      </c>
      <c r="I160" s="89"/>
      <c r="J160" s="27">
        <f t="shared" si="37"/>
        <v>0</v>
      </c>
      <c r="K160" s="89">
        <f t="shared" si="36"/>
        <v>0</v>
      </c>
      <c r="L160" s="163" t="e">
        <f>+H160*100/F160</f>
        <v>#DIV/0!</v>
      </c>
      <c r="N160" s="248">
        <v>0</v>
      </c>
    </row>
    <row r="161" spans="1:14" ht="15" hidden="1" customHeight="1" x14ac:dyDescent="0.2">
      <c r="A161" s="77">
        <v>319</v>
      </c>
      <c r="B161" s="94" t="s">
        <v>247</v>
      </c>
      <c r="C161" s="95"/>
      <c r="D161" s="95"/>
      <c r="E161" s="95">
        <f t="shared" si="34"/>
        <v>0</v>
      </c>
      <c r="F161" s="95"/>
      <c r="G161" s="89"/>
      <c r="H161" s="89">
        <f t="shared" si="35"/>
        <v>0</v>
      </c>
      <c r="I161" s="89"/>
      <c r="J161" s="27">
        <f t="shared" si="37"/>
        <v>0</v>
      </c>
      <c r="K161" s="89">
        <f t="shared" si="36"/>
        <v>0</v>
      </c>
      <c r="L161" s="163" t="e">
        <f>+H161*100/F161</f>
        <v>#DIV/0!</v>
      </c>
      <c r="N161" s="248">
        <v>0</v>
      </c>
    </row>
    <row r="162" spans="1:14" ht="14.25" customHeight="1" x14ac:dyDescent="0.2">
      <c r="A162" s="91">
        <v>320</v>
      </c>
      <c r="B162" s="92" t="s">
        <v>212</v>
      </c>
      <c r="C162" s="90">
        <v>0</v>
      </c>
      <c r="D162" s="90"/>
      <c r="E162" s="90">
        <f t="shared" si="34"/>
        <v>0</v>
      </c>
      <c r="F162" s="93"/>
      <c r="G162" s="93"/>
      <c r="H162" s="93">
        <f t="shared" si="35"/>
        <v>0</v>
      </c>
      <c r="I162" s="93"/>
      <c r="J162" s="28">
        <f t="shared" si="37"/>
        <v>0</v>
      </c>
      <c r="K162" s="93">
        <f t="shared" si="36"/>
        <v>0</v>
      </c>
      <c r="L162" s="163"/>
      <c r="N162" s="248">
        <v>0</v>
      </c>
    </row>
    <row r="163" spans="1:14" ht="15.75" customHeight="1" x14ac:dyDescent="0.2">
      <c r="A163" s="91">
        <v>330</v>
      </c>
      <c r="B163" s="92" t="s">
        <v>324</v>
      </c>
      <c r="C163" s="90">
        <v>0</v>
      </c>
      <c r="D163" s="90">
        <f>SUM(D164)</f>
        <v>480</v>
      </c>
      <c r="E163" s="90">
        <f>SUM(E164)</f>
        <v>480</v>
      </c>
      <c r="F163" s="93">
        <f>SUM(F164)</f>
        <v>480</v>
      </c>
      <c r="G163" s="93">
        <f>SUM(G164)</f>
        <v>472.94</v>
      </c>
      <c r="H163" s="93">
        <f t="shared" si="35"/>
        <v>472.94</v>
      </c>
      <c r="I163" s="93"/>
      <c r="J163" s="28">
        <f t="shared" si="37"/>
        <v>7.0600000000000023</v>
      </c>
      <c r="K163" s="93">
        <f t="shared" si="36"/>
        <v>7.0600000000000023</v>
      </c>
      <c r="L163" s="163">
        <f>+H163*100/F163</f>
        <v>98.529166666666669</v>
      </c>
      <c r="N163" s="248">
        <v>0</v>
      </c>
    </row>
    <row r="164" spans="1:14" ht="15.75" customHeight="1" x14ac:dyDescent="0.2">
      <c r="A164" s="77">
        <v>332</v>
      </c>
      <c r="B164" s="96" t="s">
        <v>213</v>
      </c>
      <c r="C164" s="90"/>
      <c r="D164" s="95">
        <v>480</v>
      </c>
      <c r="E164" s="95">
        <f t="shared" si="34"/>
        <v>480</v>
      </c>
      <c r="F164" s="89">
        <v>480</v>
      </c>
      <c r="G164" s="93">
        <v>472.94</v>
      </c>
      <c r="H164" s="93">
        <f t="shared" si="35"/>
        <v>472.94</v>
      </c>
      <c r="I164" s="93"/>
      <c r="J164" s="27">
        <f t="shared" si="37"/>
        <v>7.0600000000000023</v>
      </c>
      <c r="K164" s="89">
        <f t="shared" si="36"/>
        <v>7.0600000000000023</v>
      </c>
      <c r="L164" s="163">
        <f>+H164*100/F164</f>
        <v>98.529166666666669</v>
      </c>
      <c r="N164" s="248"/>
    </row>
    <row r="165" spans="1:14" ht="14.25" customHeight="1" x14ac:dyDescent="0.2">
      <c r="A165" s="91">
        <v>340</v>
      </c>
      <c r="B165" s="92" t="s">
        <v>62</v>
      </c>
      <c r="C165" s="90">
        <v>0</v>
      </c>
      <c r="D165" s="90"/>
      <c r="E165" s="90"/>
      <c r="F165" s="93"/>
      <c r="G165" s="93"/>
      <c r="H165" s="93">
        <f t="shared" si="35"/>
        <v>0</v>
      </c>
      <c r="I165" s="93"/>
      <c r="J165" s="28">
        <f t="shared" si="37"/>
        <v>0</v>
      </c>
      <c r="K165" s="93">
        <f t="shared" si="36"/>
        <v>0</v>
      </c>
      <c r="L165" s="163"/>
      <c r="N165" s="248">
        <v>0</v>
      </c>
    </row>
    <row r="166" spans="1:14" ht="14.25" customHeight="1" x14ac:dyDescent="0.2">
      <c r="A166" s="91">
        <v>350</v>
      </c>
      <c r="B166" s="92" t="s">
        <v>214</v>
      </c>
      <c r="C166" s="90">
        <v>0</v>
      </c>
      <c r="D166" s="90"/>
      <c r="E166" s="90">
        <f t="shared" si="34"/>
        <v>0</v>
      </c>
      <c r="F166" s="93"/>
      <c r="G166" s="93"/>
      <c r="H166" s="93">
        <f t="shared" si="35"/>
        <v>0</v>
      </c>
      <c r="I166" s="93"/>
      <c r="J166" s="28">
        <f t="shared" si="37"/>
        <v>0</v>
      </c>
      <c r="K166" s="93">
        <f t="shared" si="36"/>
        <v>0</v>
      </c>
      <c r="L166" s="163"/>
      <c r="N166" s="248">
        <v>0</v>
      </c>
    </row>
    <row r="167" spans="1:14" ht="13.5" customHeight="1" x14ac:dyDescent="0.2">
      <c r="A167" s="91">
        <v>370</v>
      </c>
      <c r="B167" s="92" t="s">
        <v>215</v>
      </c>
      <c r="C167" s="90">
        <v>0</v>
      </c>
      <c r="D167" s="90">
        <v>21000</v>
      </c>
      <c r="E167" s="90">
        <f t="shared" si="34"/>
        <v>21000</v>
      </c>
      <c r="F167" s="93">
        <v>21000</v>
      </c>
      <c r="G167" s="93">
        <v>986.38</v>
      </c>
      <c r="H167" s="93">
        <f t="shared" si="35"/>
        <v>1574.88</v>
      </c>
      <c r="I167" s="93"/>
      <c r="J167" s="28">
        <f t="shared" si="37"/>
        <v>19425.12</v>
      </c>
      <c r="K167" s="93">
        <f t="shared" si="36"/>
        <v>19425.12</v>
      </c>
      <c r="L167" s="163">
        <f>+H167*100/F167</f>
        <v>7.4994285714285711</v>
      </c>
      <c r="N167" s="248">
        <v>588.5</v>
      </c>
    </row>
    <row r="168" spans="1:14" ht="13.5" customHeight="1" x14ac:dyDescent="0.2">
      <c r="A168" s="91">
        <v>380</v>
      </c>
      <c r="B168" s="92" t="s">
        <v>216</v>
      </c>
      <c r="C168" s="90"/>
      <c r="D168" s="90">
        <v>3000</v>
      </c>
      <c r="E168" s="90">
        <f t="shared" si="34"/>
        <v>3000</v>
      </c>
      <c r="F168" s="93">
        <v>3000</v>
      </c>
      <c r="G168" s="93"/>
      <c r="H168" s="93">
        <f t="shared" si="35"/>
        <v>0</v>
      </c>
      <c r="I168" s="93"/>
      <c r="J168" s="28">
        <f t="shared" si="37"/>
        <v>3000</v>
      </c>
      <c r="K168" s="93">
        <f t="shared" si="36"/>
        <v>3000</v>
      </c>
      <c r="L168" s="163">
        <f>+H168*100/F168</f>
        <v>0</v>
      </c>
      <c r="N168" s="248">
        <v>0</v>
      </c>
    </row>
    <row r="169" spans="1:14" ht="12.75" customHeight="1" x14ac:dyDescent="0.2">
      <c r="A169" s="91">
        <v>390</v>
      </c>
      <c r="B169" s="92" t="s">
        <v>266</v>
      </c>
      <c r="C169" s="180"/>
      <c r="D169" s="65">
        <f>SUM(D170:D174)</f>
        <v>20100</v>
      </c>
      <c r="E169" s="65">
        <f t="shared" si="34"/>
        <v>20100</v>
      </c>
      <c r="F169" s="81">
        <f>SUM(F170:F174)</f>
        <v>20100</v>
      </c>
      <c r="G169" s="81">
        <f>SUM(G170:G173)</f>
        <v>13045.74</v>
      </c>
      <c r="H169" s="181">
        <f>SUM(H170:H174)</f>
        <v>15367.64</v>
      </c>
      <c r="I169" s="93">
        <f>SUM(I174)</f>
        <v>2321.9</v>
      </c>
      <c r="J169" s="28">
        <f t="shared" si="37"/>
        <v>4732.3600000000006</v>
      </c>
      <c r="K169" s="183">
        <f t="shared" si="36"/>
        <v>4732.3600000000006</v>
      </c>
      <c r="L169" s="163">
        <f>+H169*100/F169</f>
        <v>76.455920398009951</v>
      </c>
      <c r="N169" s="248">
        <v>2321.9</v>
      </c>
    </row>
    <row r="170" spans="1:14" ht="12.75" customHeight="1" x14ac:dyDescent="0.2">
      <c r="A170" s="91">
        <v>391</v>
      </c>
      <c r="B170" s="96" t="s">
        <v>266</v>
      </c>
      <c r="C170" s="179"/>
      <c r="D170" s="78">
        <v>3000</v>
      </c>
      <c r="E170" s="78">
        <f t="shared" si="34"/>
        <v>3000</v>
      </c>
      <c r="F170" s="71">
        <v>3000</v>
      </c>
      <c r="G170" s="71">
        <v>2873.94</v>
      </c>
      <c r="H170" s="251">
        <f t="shared" ref="H170:H173" si="38">+N170+G170</f>
        <v>2873.94</v>
      </c>
      <c r="I170" s="29"/>
      <c r="J170" s="27">
        <f t="shared" si="37"/>
        <v>126.05999999999995</v>
      </c>
      <c r="K170" s="252">
        <f t="shared" si="36"/>
        <v>126.05999999999995</v>
      </c>
      <c r="L170" s="163"/>
      <c r="N170" s="248"/>
    </row>
    <row r="171" spans="1:14" ht="12.75" customHeight="1" x14ac:dyDescent="0.2">
      <c r="A171" s="91">
        <v>393</v>
      </c>
      <c r="B171" s="96" t="s">
        <v>325</v>
      </c>
      <c r="C171" s="179"/>
      <c r="D171" s="78">
        <v>9000</v>
      </c>
      <c r="E171" s="78">
        <f t="shared" si="34"/>
        <v>9000</v>
      </c>
      <c r="F171" s="71">
        <v>9000</v>
      </c>
      <c r="G171" s="71">
        <v>8830.07</v>
      </c>
      <c r="H171" s="251">
        <f t="shared" si="38"/>
        <v>8830.07</v>
      </c>
      <c r="I171" s="29"/>
      <c r="J171" s="27">
        <f t="shared" si="37"/>
        <v>169.93000000000029</v>
      </c>
      <c r="K171" s="252">
        <f t="shared" si="36"/>
        <v>169.93000000000029</v>
      </c>
      <c r="L171" s="163"/>
      <c r="N171" s="248"/>
    </row>
    <row r="172" spans="1:14" ht="12.75" customHeight="1" x14ac:dyDescent="0.2">
      <c r="A172" s="91">
        <v>396</v>
      </c>
      <c r="B172" s="96" t="s">
        <v>266</v>
      </c>
      <c r="C172" s="179"/>
      <c r="D172" s="78">
        <v>500</v>
      </c>
      <c r="E172" s="78">
        <f t="shared" si="34"/>
        <v>500</v>
      </c>
      <c r="F172" s="71">
        <v>500</v>
      </c>
      <c r="G172" s="71">
        <v>464.38</v>
      </c>
      <c r="H172" s="251">
        <f t="shared" si="38"/>
        <v>464.38</v>
      </c>
      <c r="I172" s="29"/>
      <c r="J172" s="27">
        <f t="shared" si="37"/>
        <v>35.620000000000005</v>
      </c>
      <c r="K172" s="252">
        <f t="shared" si="36"/>
        <v>35.620000000000005</v>
      </c>
      <c r="L172" s="163"/>
      <c r="N172" s="248"/>
    </row>
    <row r="173" spans="1:14" ht="12.75" customHeight="1" x14ac:dyDescent="0.2">
      <c r="A173" s="91">
        <v>398</v>
      </c>
      <c r="B173" s="96" t="s">
        <v>266</v>
      </c>
      <c r="C173" s="179"/>
      <c r="D173" s="78">
        <v>900</v>
      </c>
      <c r="E173" s="78">
        <f t="shared" si="34"/>
        <v>900</v>
      </c>
      <c r="F173" s="71">
        <v>900</v>
      </c>
      <c r="G173" s="71">
        <v>877.35</v>
      </c>
      <c r="H173" s="251">
        <f t="shared" si="38"/>
        <v>877.35</v>
      </c>
      <c r="I173" s="29"/>
      <c r="J173" s="27">
        <f t="shared" si="37"/>
        <v>22.649999999999977</v>
      </c>
      <c r="K173" s="252">
        <f t="shared" si="36"/>
        <v>22.649999999999977</v>
      </c>
      <c r="L173" s="163"/>
      <c r="N173" s="248"/>
    </row>
    <row r="174" spans="1:14" ht="12.75" customHeight="1" x14ac:dyDescent="0.2">
      <c r="A174" s="91">
        <v>399</v>
      </c>
      <c r="B174" s="96" t="s">
        <v>314</v>
      </c>
      <c r="C174" s="179"/>
      <c r="D174" s="182">
        <v>6700</v>
      </c>
      <c r="E174" s="182">
        <f>SUM(C174:D174)</f>
        <v>6700</v>
      </c>
      <c r="F174" s="184">
        <v>6700</v>
      </c>
      <c r="G174" s="184">
        <v>0</v>
      </c>
      <c r="H174" s="89">
        <f>+N174+G174</f>
        <v>2321.9</v>
      </c>
      <c r="I174" s="29">
        <v>2321.9</v>
      </c>
      <c r="J174" s="27">
        <f t="shared" si="37"/>
        <v>4378.1000000000004</v>
      </c>
      <c r="K174" s="252">
        <f t="shared" si="36"/>
        <v>4378.1000000000004</v>
      </c>
      <c r="L174" s="164">
        <f t="shared" ref="L174:L183" si="39">+H174*100/F174</f>
        <v>34.655223880597013</v>
      </c>
      <c r="N174" s="248">
        <v>2321.9</v>
      </c>
    </row>
    <row r="175" spans="1:14" ht="15" customHeight="1" x14ac:dyDescent="0.2">
      <c r="A175" s="121">
        <v>4</v>
      </c>
      <c r="B175" s="117" t="s">
        <v>217</v>
      </c>
      <c r="C175" s="117">
        <f>SUM(C176)</f>
        <v>995142</v>
      </c>
      <c r="D175" s="117">
        <f>+D176+D178</f>
        <v>-149650</v>
      </c>
      <c r="E175" s="117">
        <f t="shared" ref="E175:E182" si="40">+C175+D175</f>
        <v>845492</v>
      </c>
      <c r="F175" s="122">
        <f>+F176+F178</f>
        <v>593663</v>
      </c>
      <c r="G175" s="123">
        <f>+G176+G178</f>
        <v>14584.5</v>
      </c>
      <c r="H175" s="120">
        <f>+H176+H178</f>
        <v>34118.410000000003</v>
      </c>
      <c r="I175" s="117">
        <f>+I176+I178</f>
        <v>2666.33</v>
      </c>
      <c r="J175" s="119">
        <f t="shared" si="37"/>
        <v>559544.59</v>
      </c>
      <c r="K175" s="120">
        <f t="shared" si="36"/>
        <v>811373.59</v>
      </c>
      <c r="L175" s="257">
        <f t="shared" si="39"/>
        <v>5.7471006277972529</v>
      </c>
      <c r="N175" s="248">
        <v>19533.91</v>
      </c>
    </row>
    <row r="176" spans="1:14" x14ac:dyDescent="0.2">
      <c r="A176" s="91">
        <v>430</v>
      </c>
      <c r="B176" s="80" t="s">
        <v>218</v>
      </c>
      <c r="C176" s="62">
        <f>SUM(C177)</f>
        <v>995142</v>
      </c>
      <c r="D176" s="80">
        <f>SUM(D177)</f>
        <v>-170590</v>
      </c>
      <c r="E176" s="62">
        <f t="shared" si="40"/>
        <v>824552</v>
      </c>
      <c r="F176" s="63">
        <f>+F177</f>
        <v>572723</v>
      </c>
      <c r="G176" s="99">
        <f>+G177</f>
        <v>13586</v>
      </c>
      <c r="H176" s="27">
        <f>+N176+G176</f>
        <v>32369.91</v>
      </c>
      <c r="I176" s="62">
        <f>SUM(I177)</f>
        <v>1916.33</v>
      </c>
      <c r="J176" s="28">
        <f t="shared" si="37"/>
        <v>540353.09</v>
      </c>
      <c r="K176" s="66">
        <f t="shared" si="36"/>
        <v>792182.09</v>
      </c>
      <c r="L176" s="168">
        <f t="shared" si="39"/>
        <v>5.6519312128201591</v>
      </c>
      <c r="N176" s="248">
        <v>18783.91</v>
      </c>
    </row>
    <row r="177" spans="1:17" ht="13.5" customHeight="1" x14ac:dyDescent="0.2">
      <c r="A177" s="77">
        <v>439</v>
      </c>
      <c r="B177" s="75" t="s">
        <v>219</v>
      </c>
      <c r="C177" s="68">
        <v>995142</v>
      </c>
      <c r="D177" s="68">
        <f>-136540-34050</f>
        <v>-170590</v>
      </c>
      <c r="E177" s="68">
        <f t="shared" si="40"/>
        <v>824552</v>
      </c>
      <c r="F177" s="69">
        <v>572723</v>
      </c>
      <c r="G177" s="100">
        <v>13586</v>
      </c>
      <c r="H177" s="27">
        <f>+N177+G177</f>
        <v>32369.91</v>
      </c>
      <c r="I177" s="68">
        <v>1916.33</v>
      </c>
      <c r="J177" s="27">
        <f t="shared" si="37"/>
        <v>540353.09</v>
      </c>
      <c r="K177" s="72">
        <f t="shared" si="36"/>
        <v>792182.09</v>
      </c>
      <c r="L177" s="167">
        <f t="shared" si="39"/>
        <v>5.6519312128201591</v>
      </c>
      <c r="N177" s="248">
        <v>18783.91</v>
      </c>
    </row>
    <row r="178" spans="1:17" ht="13.5" customHeight="1" x14ac:dyDescent="0.2">
      <c r="A178" s="91">
        <v>490</v>
      </c>
      <c r="B178" s="80" t="s">
        <v>220</v>
      </c>
      <c r="C178" s="68">
        <f>SUM(C179)</f>
        <v>0</v>
      </c>
      <c r="D178" s="62">
        <f>+D179</f>
        <v>20940</v>
      </c>
      <c r="E178" s="62">
        <f t="shared" si="40"/>
        <v>20940</v>
      </c>
      <c r="F178" s="63">
        <f>+F179</f>
        <v>20940</v>
      </c>
      <c r="G178" s="64">
        <f>+G179</f>
        <v>998.5</v>
      </c>
      <c r="H178" s="65">
        <f>+H179</f>
        <v>1748.5</v>
      </c>
      <c r="I178" s="62">
        <f>I179</f>
        <v>750</v>
      </c>
      <c r="J178" s="27">
        <f t="shared" si="37"/>
        <v>19191.5</v>
      </c>
      <c r="K178" s="66">
        <f t="shared" si="36"/>
        <v>19191.5</v>
      </c>
      <c r="L178" s="168">
        <f t="shared" si="39"/>
        <v>8.3500477554918824</v>
      </c>
      <c r="N178" s="248">
        <v>750</v>
      </c>
    </row>
    <row r="179" spans="1:17" ht="10.5" customHeight="1" x14ac:dyDescent="0.2">
      <c r="A179" s="77">
        <v>494</v>
      </c>
      <c r="B179" s="75" t="s">
        <v>221</v>
      </c>
      <c r="C179" s="68"/>
      <c r="D179" s="68">
        <v>20940</v>
      </c>
      <c r="E179" s="68">
        <f t="shared" si="40"/>
        <v>20940</v>
      </c>
      <c r="F179" s="73">
        <v>20940</v>
      </c>
      <c r="G179" s="101">
        <v>998.5</v>
      </c>
      <c r="H179" s="71">
        <f>+N179+G179</f>
        <v>1748.5</v>
      </c>
      <c r="I179" s="72">
        <v>750</v>
      </c>
      <c r="J179" s="27">
        <f t="shared" si="37"/>
        <v>19191.5</v>
      </c>
      <c r="K179" s="72">
        <f t="shared" si="36"/>
        <v>19191.5</v>
      </c>
      <c r="L179" s="167">
        <f t="shared" si="39"/>
        <v>8.3500477554918824</v>
      </c>
      <c r="N179" s="248">
        <v>750</v>
      </c>
    </row>
    <row r="180" spans="1:17" ht="15.75" customHeight="1" x14ac:dyDescent="0.2">
      <c r="A180" s="115" t="s">
        <v>222</v>
      </c>
      <c r="B180" s="116" t="s">
        <v>290</v>
      </c>
      <c r="C180" s="117">
        <f>C181+C183+C189+C192+C196</f>
        <v>670580</v>
      </c>
      <c r="D180" s="117">
        <f>+D181+D183+D192+D189+D196</f>
        <v>613700</v>
      </c>
      <c r="E180" s="255">
        <f t="shared" si="40"/>
        <v>1284280</v>
      </c>
      <c r="F180" s="117">
        <f>+F181+F183+F189+F192+F196</f>
        <v>914560</v>
      </c>
      <c r="G180" s="118">
        <f>+G181+G183+G192+G189+G196</f>
        <v>179807.77</v>
      </c>
      <c r="H180" s="117">
        <f>+H181+H183+H192+H189+H196</f>
        <v>404889.88</v>
      </c>
      <c r="I180" s="117">
        <f>+I181+I183+I192+I189+I196</f>
        <v>391136.05</v>
      </c>
      <c r="J180" s="119">
        <f t="shared" si="37"/>
        <v>509670.12</v>
      </c>
      <c r="K180" s="120">
        <f t="shared" si="36"/>
        <v>879390.12</v>
      </c>
      <c r="L180" s="257">
        <f t="shared" si="39"/>
        <v>44.271549160251922</v>
      </c>
      <c r="N180" s="254">
        <v>225082.11</v>
      </c>
    </row>
    <row r="181" spans="1:17" s="30" customFormat="1" x14ac:dyDescent="0.2">
      <c r="A181" s="60" t="s">
        <v>224</v>
      </c>
      <c r="B181" s="147" t="s">
        <v>225</v>
      </c>
      <c r="C181" s="62">
        <f>SUM(C182)</f>
        <v>118164</v>
      </c>
      <c r="D181" s="62">
        <f>SUM(D182)</f>
        <v>0</v>
      </c>
      <c r="E181" s="62">
        <f t="shared" si="40"/>
        <v>118164</v>
      </c>
      <c r="F181" s="63">
        <f>+F182</f>
        <v>76164</v>
      </c>
      <c r="G181" s="99">
        <f>+G182</f>
        <v>4440.12</v>
      </c>
      <c r="H181" s="81">
        <f>SUM(H182)</f>
        <v>22200.670000000002</v>
      </c>
      <c r="I181" s="62">
        <f>+I182</f>
        <v>22200.6</v>
      </c>
      <c r="J181" s="28">
        <f t="shared" si="37"/>
        <v>53963.33</v>
      </c>
      <c r="K181" s="66">
        <f t="shared" si="36"/>
        <v>95963.33</v>
      </c>
      <c r="L181" s="168">
        <f t="shared" si="39"/>
        <v>29.148508481697391</v>
      </c>
      <c r="N181" s="249">
        <v>17760.550000000003</v>
      </c>
    </row>
    <row r="182" spans="1:17" s="30" customFormat="1" ht="13.5" customHeight="1" x14ac:dyDescent="0.2">
      <c r="A182" s="60" t="s">
        <v>226</v>
      </c>
      <c r="B182" s="67" t="s">
        <v>305</v>
      </c>
      <c r="C182" s="68">
        <v>118164</v>
      </c>
      <c r="D182" s="68"/>
      <c r="E182" s="68">
        <f t="shared" si="40"/>
        <v>118164</v>
      </c>
      <c r="F182" s="69">
        <v>76164</v>
      </c>
      <c r="G182" s="100">
        <v>4440.12</v>
      </c>
      <c r="H182" s="27">
        <f>+N182+G182</f>
        <v>22200.670000000002</v>
      </c>
      <c r="I182" s="68">
        <v>22200.6</v>
      </c>
      <c r="J182" s="27">
        <f t="shared" si="37"/>
        <v>53963.33</v>
      </c>
      <c r="K182" s="72">
        <f t="shared" si="36"/>
        <v>95963.33</v>
      </c>
      <c r="L182" s="167">
        <f t="shared" si="39"/>
        <v>29.148508481697391</v>
      </c>
      <c r="N182" s="249">
        <v>17760.550000000003</v>
      </c>
      <c r="O182" s="30" t="s">
        <v>2</v>
      </c>
      <c r="P182" s="30" t="s">
        <v>2</v>
      </c>
    </row>
    <row r="183" spans="1:17" s="30" customFormat="1" x14ac:dyDescent="0.2">
      <c r="A183" s="138" t="s">
        <v>227</v>
      </c>
      <c r="B183" s="80" t="s">
        <v>93</v>
      </c>
      <c r="C183" s="62">
        <f>+C184+C186+C188+C187+C185</f>
        <v>438286</v>
      </c>
      <c r="D183" s="62">
        <f>SUM(D184:D188)</f>
        <v>608100</v>
      </c>
      <c r="E183" s="62">
        <f>+E184+E187+E188+E185</f>
        <v>1046386</v>
      </c>
      <c r="F183" s="63">
        <f>+F184+F185+F187+F188</f>
        <v>766350</v>
      </c>
      <c r="G183" s="99">
        <f>SUM(G184:G188)</f>
        <v>173927.65</v>
      </c>
      <c r="H183" s="28">
        <f>+N183+G183</f>
        <v>368035.65</v>
      </c>
      <c r="I183" s="62">
        <f>SUM(I184:I188)</f>
        <v>368035.45</v>
      </c>
      <c r="J183" s="28">
        <f t="shared" si="37"/>
        <v>398314.35</v>
      </c>
      <c r="K183" s="66">
        <f t="shared" si="36"/>
        <v>678350.35</v>
      </c>
      <c r="L183" s="168">
        <f t="shared" si="39"/>
        <v>48.024486200822082</v>
      </c>
      <c r="N183" s="249">
        <v>194108</v>
      </c>
      <c r="Q183" s="7" t="s">
        <v>2</v>
      </c>
    </row>
    <row r="184" spans="1:17" s="30" customFormat="1" ht="14.25" customHeight="1" x14ac:dyDescent="0.2">
      <c r="A184" s="77">
        <v>611</v>
      </c>
      <c r="B184" s="75" t="s">
        <v>250</v>
      </c>
      <c r="C184" s="68">
        <v>5000</v>
      </c>
      <c r="D184" s="68">
        <v>-3900</v>
      </c>
      <c r="E184" s="68">
        <f t="shared" ref="E184:E194" si="41">+C184+D184</f>
        <v>1100</v>
      </c>
      <c r="F184" s="73">
        <v>1100</v>
      </c>
      <c r="G184" s="101">
        <v>0</v>
      </c>
      <c r="H184" s="27">
        <f>+N184+G184</f>
        <v>0</v>
      </c>
      <c r="I184" s="72">
        <v>0</v>
      </c>
      <c r="J184" s="27">
        <f t="shared" si="37"/>
        <v>1100</v>
      </c>
      <c r="K184" s="72">
        <f t="shared" si="36"/>
        <v>1100</v>
      </c>
      <c r="L184" s="167">
        <f t="shared" ref="L184:L188" si="42">+H184*100/F184</f>
        <v>0</v>
      </c>
      <c r="N184" s="249">
        <v>0</v>
      </c>
    </row>
    <row r="185" spans="1:17" s="30" customFormat="1" ht="13.5" customHeight="1" x14ac:dyDescent="0.2">
      <c r="A185" s="77">
        <v>612</v>
      </c>
      <c r="B185" s="75" t="s">
        <v>281</v>
      </c>
      <c r="C185" s="68">
        <v>280036</v>
      </c>
      <c r="D185" s="68">
        <f>198000-198000</f>
        <v>0</v>
      </c>
      <c r="E185" s="68">
        <f t="shared" si="41"/>
        <v>280036</v>
      </c>
      <c r="F185" s="73">
        <v>0</v>
      </c>
      <c r="G185" s="101">
        <v>0</v>
      </c>
      <c r="H185" s="27">
        <v>0</v>
      </c>
      <c r="I185" s="72">
        <v>0</v>
      </c>
      <c r="J185" s="27">
        <f t="shared" si="37"/>
        <v>0</v>
      </c>
      <c r="K185" s="72">
        <f t="shared" ref="K185:K197" si="43">+E185-H185</f>
        <v>280036</v>
      </c>
      <c r="L185" s="167" t="s">
        <v>2</v>
      </c>
      <c r="N185" s="249">
        <v>0</v>
      </c>
    </row>
    <row r="186" spans="1:17" s="30" customFormat="1" ht="12" hidden="1" customHeight="1" x14ac:dyDescent="0.2">
      <c r="A186" s="77">
        <v>613</v>
      </c>
      <c r="B186" s="75" t="s">
        <v>259</v>
      </c>
      <c r="C186" s="68">
        <v>0</v>
      </c>
      <c r="D186" s="68"/>
      <c r="E186" s="68">
        <f t="shared" si="41"/>
        <v>0</v>
      </c>
      <c r="F186" s="73">
        <v>0</v>
      </c>
      <c r="G186" s="101"/>
      <c r="H186" s="27">
        <f t="shared" ref="H186:H198" si="44">+N186+G186</f>
        <v>0</v>
      </c>
      <c r="I186" s="72"/>
      <c r="J186" s="27">
        <f t="shared" ref="J186:J197" si="45">+F186-H186</f>
        <v>0</v>
      </c>
      <c r="K186" s="72">
        <f t="shared" si="43"/>
        <v>0</v>
      </c>
      <c r="L186" s="167" t="e">
        <f t="shared" si="42"/>
        <v>#DIV/0!</v>
      </c>
      <c r="N186" s="249">
        <v>0</v>
      </c>
    </row>
    <row r="187" spans="1:17" s="30" customFormat="1" ht="12.75" customHeight="1" x14ac:dyDescent="0.2">
      <c r="A187" s="77">
        <v>614</v>
      </c>
      <c r="B187" s="75" t="s">
        <v>258</v>
      </c>
      <c r="C187" s="68">
        <v>150000</v>
      </c>
      <c r="D187" s="68">
        <f>396000+196000</f>
        <v>592000</v>
      </c>
      <c r="E187" s="68">
        <f t="shared" si="41"/>
        <v>742000</v>
      </c>
      <c r="F187" s="73">
        <v>742000</v>
      </c>
      <c r="G187" s="101">
        <v>170427.65</v>
      </c>
      <c r="H187" s="27">
        <f t="shared" si="44"/>
        <v>364535.65</v>
      </c>
      <c r="I187" s="72">
        <v>364535.45</v>
      </c>
      <c r="J187" s="27">
        <f t="shared" si="45"/>
        <v>377464.35</v>
      </c>
      <c r="K187" s="72">
        <f t="shared" si="43"/>
        <v>377464.35</v>
      </c>
      <c r="L187" s="167">
        <f t="shared" si="42"/>
        <v>49.128793800539086</v>
      </c>
      <c r="N187" s="249">
        <v>194108</v>
      </c>
    </row>
    <row r="188" spans="1:17" s="30" customFormat="1" ht="13.5" customHeight="1" x14ac:dyDescent="0.2">
      <c r="A188" s="77">
        <v>619</v>
      </c>
      <c r="B188" s="75" t="s">
        <v>256</v>
      </c>
      <c r="C188" s="68">
        <v>3250</v>
      </c>
      <c r="D188" s="68">
        <v>20000</v>
      </c>
      <c r="E188" s="68">
        <f t="shared" si="41"/>
        <v>23250</v>
      </c>
      <c r="F188" s="73">
        <v>23250</v>
      </c>
      <c r="G188" s="101">
        <v>3500</v>
      </c>
      <c r="H188" s="27">
        <f t="shared" si="44"/>
        <v>3500</v>
      </c>
      <c r="I188" s="72">
        <v>3500</v>
      </c>
      <c r="J188" s="27">
        <f t="shared" si="45"/>
        <v>19750</v>
      </c>
      <c r="K188" s="72">
        <f t="shared" si="43"/>
        <v>19750</v>
      </c>
      <c r="L188" s="167">
        <f t="shared" si="42"/>
        <v>15.053763440860216</v>
      </c>
      <c r="N188" s="249">
        <v>0</v>
      </c>
    </row>
    <row r="189" spans="1:17" s="30" customFormat="1" ht="13.5" customHeight="1" x14ac:dyDescent="0.2">
      <c r="A189" s="91">
        <v>620</v>
      </c>
      <c r="B189" s="80" t="s">
        <v>228</v>
      </c>
      <c r="C189" s="62">
        <f>+C190+C191</f>
        <v>87458</v>
      </c>
      <c r="D189" s="62">
        <f>+D190+D191</f>
        <v>-11900</v>
      </c>
      <c r="E189" s="62">
        <f t="shared" si="41"/>
        <v>75558</v>
      </c>
      <c r="F189" s="63">
        <f>+F190+F191</f>
        <v>27874</v>
      </c>
      <c r="G189" s="99">
        <f>+G191+G190</f>
        <v>1440</v>
      </c>
      <c r="H189" s="28">
        <f t="shared" si="44"/>
        <v>8640</v>
      </c>
      <c r="I189" s="62">
        <f>+I191+I190</f>
        <v>0</v>
      </c>
      <c r="J189" s="28">
        <f t="shared" si="45"/>
        <v>19234</v>
      </c>
      <c r="K189" s="66">
        <f t="shared" si="43"/>
        <v>66918</v>
      </c>
      <c r="L189" s="168">
        <f>+H189*100/F189</f>
        <v>30.996627681710553</v>
      </c>
      <c r="N189" s="249">
        <v>7200</v>
      </c>
    </row>
    <row r="190" spans="1:17" s="30" customFormat="1" ht="13.5" customHeight="1" x14ac:dyDescent="0.2">
      <c r="A190" s="77" t="s">
        <v>248</v>
      </c>
      <c r="B190" s="75" t="s">
        <v>249</v>
      </c>
      <c r="C190" s="68">
        <v>20977</v>
      </c>
      <c r="D190" s="68">
        <v>-5900</v>
      </c>
      <c r="E190" s="68">
        <f t="shared" si="41"/>
        <v>15077</v>
      </c>
      <c r="F190" s="73">
        <v>2426</v>
      </c>
      <c r="G190" s="101">
        <v>0</v>
      </c>
      <c r="H190" s="27">
        <f t="shared" si="44"/>
        <v>0</v>
      </c>
      <c r="I190" s="72">
        <v>0</v>
      </c>
      <c r="J190" s="27">
        <f t="shared" si="45"/>
        <v>2426</v>
      </c>
      <c r="K190" s="72">
        <f t="shared" si="43"/>
        <v>15077</v>
      </c>
      <c r="L190" s="167" t="s">
        <v>2</v>
      </c>
      <c r="N190" s="249">
        <v>0</v>
      </c>
    </row>
    <row r="191" spans="1:17" s="30" customFormat="1" ht="12" customHeight="1" x14ac:dyDescent="0.2">
      <c r="A191" s="77">
        <v>624</v>
      </c>
      <c r="B191" s="75" t="s">
        <v>229</v>
      </c>
      <c r="C191" s="68">
        <v>66481</v>
      </c>
      <c r="D191" s="68">
        <v>-6000</v>
      </c>
      <c r="E191" s="68">
        <f t="shared" si="41"/>
        <v>60481</v>
      </c>
      <c r="F191" s="69">
        <v>25448</v>
      </c>
      <c r="G191" s="100">
        <v>1440</v>
      </c>
      <c r="H191" s="27">
        <f t="shared" si="44"/>
        <v>8640</v>
      </c>
      <c r="I191" s="68">
        <v>0</v>
      </c>
      <c r="J191" s="27">
        <f t="shared" si="45"/>
        <v>16808</v>
      </c>
      <c r="K191" s="72">
        <f t="shared" si="43"/>
        <v>51841</v>
      </c>
      <c r="L191" s="167">
        <f>+H191*100/F191</f>
        <v>33.951587551084565</v>
      </c>
      <c r="N191" s="249">
        <v>7200</v>
      </c>
    </row>
    <row r="192" spans="1:17" s="30" customFormat="1" x14ac:dyDescent="0.2">
      <c r="A192" s="61" t="s">
        <v>230</v>
      </c>
      <c r="B192" s="147" t="s">
        <v>231</v>
      </c>
      <c r="C192" s="62">
        <f>SUM(C193:C195)</f>
        <v>26672</v>
      </c>
      <c r="D192" s="62">
        <f>SUM(D193:D195)</f>
        <v>5000</v>
      </c>
      <c r="E192" s="62">
        <f t="shared" si="41"/>
        <v>31672</v>
      </c>
      <c r="F192" s="148">
        <f>+F193+F195+F194</f>
        <v>31672</v>
      </c>
      <c r="G192" s="149">
        <f>SUM(G193:G195)</f>
        <v>0</v>
      </c>
      <c r="H192" s="28">
        <f t="shared" si="44"/>
        <v>4363.5599999999995</v>
      </c>
      <c r="I192" s="148">
        <f>SUM(I193:I195)</f>
        <v>900</v>
      </c>
      <c r="J192" s="28">
        <f t="shared" si="45"/>
        <v>27308.440000000002</v>
      </c>
      <c r="K192" s="66">
        <f t="shared" si="43"/>
        <v>27308.440000000002</v>
      </c>
      <c r="L192" s="168">
        <f t="shared" ref="L192:L198" si="46">+H192*100/F192</f>
        <v>13.77734276332407</v>
      </c>
      <c r="N192" s="249">
        <v>4363.5599999999995</v>
      </c>
    </row>
    <row r="193" spans="1:14" s="30" customFormat="1" ht="13.5" customHeight="1" x14ac:dyDescent="0.2">
      <c r="A193" s="60">
        <v>662</v>
      </c>
      <c r="B193" s="67" t="s">
        <v>232</v>
      </c>
      <c r="C193" s="68">
        <v>15172</v>
      </c>
      <c r="D193" s="68">
        <v>1500</v>
      </c>
      <c r="E193" s="68">
        <f t="shared" si="41"/>
        <v>16672</v>
      </c>
      <c r="F193" s="73">
        <v>16672</v>
      </c>
      <c r="G193" s="101">
        <v>0</v>
      </c>
      <c r="H193" s="27">
        <f t="shared" si="44"/>
        <v>0</v>
      </c>
      <c r="I193" s="72">
        <v>0</v>
      </c>
      <c r="J193" s="27">
        <f t="shared" si="45"/>
        <v>16672</v>
      </c>
      <c r="K193" s="72">
        <f t="shared" si="43"/>
        <v>16672</v>
      </c>
      <c r="L193" s="167">
        <f t="shared" si="46"/>
        <v>0</v>
      </c>
      <c r="N193" s="249">
        <v>0</v>
      </c>
    </row>
    <row r="194" spans="1:14" s="30" customFormat="1" ht="12.75" customHeight="1" x14ac:dyDescent="0.2">
      <c r="A194" s="60" t="s">
        <v>233</v>
      </c>
      <c r="B194" s="67" t="s">
        <v>234</v>
      </c>
      <c r="C194" s="68">
        <v>0</v>
      </c>
      <c r="D194" s="68">
        <v>9000</v>
      </c>
      <c r="E194" s="68">
        <f t="shared" si="41"/>
        <v>9000</v>
      </c>
      <c r="F194" s="73">
        <v>9000</v>
      </c>
      <c r="G194" s="101">
        <v>0</v>
      </c>
      <c r="H194" s="27">
        <f t="shared" si="44"/>
        <v>1650</v>
      </c>
      <c r="I194" s="72">
        <v>0</v>
      </c>
      <c r="J194" s="27">
        <f t="shared" si="45"/>
        <v>7350</v>
      </c>
      <c r="K194" s="72">
        <f t="shared" si="43"/>
        <v>7350</v>
      </c>
      <c r="L194" s="167">
        <f t="shared" si="46"/>
        <v>18.333333333333332</v>
      </c>
      <c r="N194" s="249">
        <v>1650</v>
      </c>
    </row>
    <row r="195" spans="1:14" s="30" customFormat="1" ht="12.75" customHeight="1" x14ac:dyDescent="0.2">
      <c r="A195" s="60" t="s">
        <v>235</v>
      </c>
      <c r="B195" s="67" t="s">
        <v>236</v>
      </c>
      <c r="C195" s="68">
        <v>11500</v>
      </c>
      <c r="D195" s="68">
        <v>-5500</v>
      </c>
      <c r="E195" s="68">
        <f>+C195+D195</f>
        <v>6000</v>
      </c>
      <c r="F195" s="73">
        <v>6000</v>
      </c>
      <c r="G195" s="101">
        <v>0</v>
      </c>
      <c r="H195" s="27">
        <f t="shared" si="44"/>
        <v>2713.56</v>
      </c>
      <c r="I195" s="72">
        <v>900</v>
      </c>
      <c r="J195" s="27">
        <f t="shared" si="45"/>
        <v>3286.44</v>
      </c>
      <c r="K195" s="72">
        <f t="shared" si="43"/>
        <v>3286.44</v>
      </c>
      <c r="L195" s="167">
        <f t="shared" si="46"/>
        <v>45.225999999999999</v>
      </c>
      <c r="N195" s="249">
        <v>2713.56</v>
      </c>
    </row>
    <row r="196" spans="1:14" s="30" customFormat="1" ht="13.5" customHeight="1" x14ac:dyDescent="0.2">
      <c r="A196" s="102">
        <v>690</v>
      </c>
      <c r="B196" s="66" t="s">
        <v>253</v>
      </c>
      <c r="C196" s="66">
        <f>+C197</f>
        <v>0</v>
      </c>
      <c r="D196" s="66">
        <f>+D197+D198</f>
        <v>12500</v>
      </c>
      <c r="E196" s="62">
        <f>+C196+D196</f>
        <v>12500</v>
      </c>
      <c r="F196" s="148">
        <f>F198</f>
        <v>12500</v>
      </c>
      <c r="G196" s="149">
        <f>+G197+G198</f>
        <v>0</v>
      </c>
      <c r="H196" s="81">
        <f t="shared" si="44"/>
        <v>1650</v>
      </c>
      <c r="I196" s="66">
        <f>+I197</f>
        <v>0</v>
      </c>
      <c r="J196" s="28">
        <f t="shared" si="45"/>
        <v>10850</v>
      </c>
      <c r="K196" s="66">
        <f t="shared" si="43"/>
        <v>10850</v>
      </c>
      <c r="L196" s="168">
        <f t="shared" si="46"/>
        <v>13.2</v>
      </c>
      <c r="N196" s="249">
        <v>1650</v>
      </c>
    </row>
    <row r="197" spans="1:14" ht="12" hidden="1" customHeight="1" x14ac:dyDescent="0.2">
      <c r="A197" s="97">
        <v>693</v>
      </c>
      <c r="B197" s="103" t="s">
        <v>277</v>
      </c>
      <c r="C197" s="72"/>
      <c r="D197" s="72"/>
      <c r="E197" s="68">
        <f>+C197+D197</f>
        <v>0</v>
      </c>
      <c r="F197" s="73">
        <v>0</v>
      </c>
      <c r="G197" s="101">
        <v>0</v>
      </c>
      <c r="H197" s="71">
        <f t="shared" si="44"/>
        <v>0</v>
      </c>
      <c r="I197" s="72">
        <v>0</v>
      </c>
      <c r="J197" s="27">
        <f t="shared" si="45"/>
        <v>0</v>
      </c>
      <c r="K197" s="72">
        <f t="shared" si="43"/>
        <v>0</v>
      </c>
      <c r="L197" s="167" t="e">
        <f t="shared" si="46"/>
        <v>#DIV/0!</v>
      </c>
      <c r="N197" s="248">
        <v>0</v>
      </c>
    </row>
    <row r="198" spans="1:14" ht="17.25" customHeight="1" thickBot="1" x14ac:dyDescent="0.25">
      <c r="A198" s="97">
        <v>697</v>
      </c>
      <c r="B198" s="103" t="s">
        <v>261</v>
      </c>
      <c r="C198" s="72"/>
      <c r="D198" s="72">
        <v>12500</v>
      </c>
      <c r="E198" s="68">
        <f>+C198+D198</f>
        <v>12500</v>
      </c>
      <c r="F198" s="73">
        <v>12500</v>
      </c>
      <c r="G198" s="101">
        <v>0</v>
      </c>
      <c r="H198" s="27">
        <f t="shared" si="44"/>
        <v>1650</v>
      </c>
      <c r="I198" s="72"/>
      <c r="J198" s="27">
        <f t="shared" ref="J198" si="47">+F198-H198</f>
        <v>10850</v>
      </c>
      <c r="K198" s="66">
        <f t="shared" ref="K198" si="48">+E198-H198</f>
        <v>10850</v>
      </c>
      <c r="L198" s="167">
        <f t="shared" si="46"/>
        <v>13.2</v>
      </c>
      <c r="N198" s="248">
        <v>1650</v>
      </c>
    </row>
    <row r="199" spans="1:14" ht="18.75" customHeight="1" thickBot="1" x14ac:dyDescent="0.25">
      <c r="A199" s="104" t="s">
        <v>2</v>
      </c>
      <c r="B199" s="105" t="s">
        <v>237</v>
      </c>
      <c r="C199" s="106">
        <f t="shared" ref="C199:H199" si="49">+C180+C175+C149+C89+C37+C12</f>
        <v>106036141</v>
      </c>
      <c r="D199" s="106">
        <f t="shared" si="49"/>
        <v>0</v>
      </c>
      <c r="E199" s="106">
        <f t="shared" si="49"/>
        <v>106036141</v>
      </c>
      <c r="F199" s="106">
        <f t="shared" si="49"/>
        <v>44329711</v>
      </c>
      <c r="G199" s="107">
        <f>+G180+G175+G149+G89+G37+G12+1</f>
        <v>7370270.7699999986</v>
      </c>
      <c r="H199" s="106">
        <f t="shared" si="49"/>
        <v>33297054.129999999</v>
      </c>
      <c r="I199" s="106">
        <f>+I180+I175+I149+I89+I37+I12</f>
        <v>31115815.649999999</v>
      </c>
      <c r="J199" s="108">
        <f>+F199-H199</f>
        <v>11032656.870000001</v>
      </c>
      <c r="K199" s="109">
        <f>+E199-H199</f>
        <v>72739086.870000005</v>
      </c>
      <c r="L199" s="258">
        <f>+H199*100/F199</f>
        <v>75.11227431642854</v>
      </c>
      <c r="N199" s="248">
        <v>25926782.659999993</v>
      </c>
    </row>
    <row r="202" spans="1:14" x14ac:dyDescent="0.2">
      <c r="I202" s="39" t="s">
        <v>2</v>
      </c>
    </row>
    <row r="204" spans="1:14" x14ac:dyDescent="0.2">
      <c r="E204" s="26" t="s">
        <v>2</v>
      </c>
    </row>
  </sheetData>
  <mergeCells count="12">
    <mergeCell ref="A2:L2"/>
    <mergeCell ref="A3:L3"/>
    <mergeCell ref="A4:L4"/>
    <mergeCell ref="A5:L5"/>
    <mergeCell ref="C8:F9"/>
    <mergeCell ref="G8:H9"/>
    <mergeCell ref="I8:I10"/>
    <mergeCell ref="J8:K9"/>
    <mergeCell ref="L8:L10"/>
    <mergeCell ref="D10:D11"/>
    <mergeCell ref="B8:B11"/>
    <mergeCell ref="A8:A11"/>
  </mergeCells>
  <pageMargins left="0.31496062992125984" right="0.11811023622047245" top="0.55118110236220474" bottom="0.55118110236220474" header="0.31496062992125984" footer="0.31496062992125984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20">
    <tabColor rgb="FF00B0F0"/>
  </sheetPr>
  <dimension ref="A1:S401"/>
  <sheetViews>
    <sheetView showGridLines="0" showZeros="0" workbookViewId="0">
      <selection activeCell="P11" sqref="P11"/>
    </sheetView>
  </sheetViews>
  <sheetFormatPr baseColWidth="10" defaultColWidth="11.42578125" defaultRowHeight="13.5" x14ac:dyDescent="0.25"/>
  <cols>
    <col min="1" max="1" width="6.140625" customWidth="1"/>
    <col min="2" max="2" width="33.140625" customWidth="1"/>
    <col min="3" max="3" width="14.5703125" hidden="1" customWidth="1"/>
    <col min="4" max="5" width="14.85546875" customWidth="1"/>
    <col min="6" max="6" width="12" customWidth="1"/>
    <col min="7" max="7" width="12.28515625" customWidth="1"/>
    <col min="8" max="8" width="14" customWidth="1"/>
    <col min="9" max="9" width="11.5703125" customWidth="1"/>
    <col min="10" max="10" width="13.7109375" customWidth="1"/>
    <col min="11" max="11" width="11.28515625" hidden="1" customWidth="1"/>
    <col min="12" max="12" width="7" style="21" hidden="1" customWidth="1"/>
    <col min="13" max="13" width="0.140625" customWidth="1"/>
    <col min="14" max="14" width="13.5703125" customWidth="1"/>
    <col min="15" max="15" width="11.42578125" hidden="1" customWidth="1"/>
  </cols>
  <sheetData>
    <row r="1" spans="1:15" ht="15" x14ac:dyDescent="0.2">
      <c r="A1" s="308"/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</row>
    <row r="2" spans="1:15" ht="15" x14ac:dyDescent="0.2">
      <c r="A2" s="308"/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</row>
    <row r="3" spans="1:15" ht="2.25" customHeight="1" x14ac:dyDescent="0.2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5" ht="3" customHeight="1" x14ac:dyDescent="0.2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</row>
    <row r="5" spans="1:15" ht="8.25" customHeight="1" thickBot="1" x14ac:dyDescent="0.2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</row>
    <row r="6" spans="1:15" ht="16.5" customHeight="1" x14ac:dyDescent="0.3">
      <c r="A6" s="318" t="s">
        <v>292</v>
      </c>
      <c r="B6" s="314" t="s">
        <v>0</v>
      </c>
      <c r="C6" s="316" t="s">
        <v>8</v>
      </c>
      <c r="D6" s="316"/>
      <c r="E6" s="316"/>
      <c r="F6" s="316"/>
      <c r="G6" s="316"/>
      <c r="H6" s="317"/>
      <c r="I6" s="309" t="s">
        <v>275</v>
      </c>
      <c r="J6" s="313" t="s">
        <v>289</v>
      </c>
      <c r="K6" s="313"/>
      <c r="L6" s="313"/>
      <c r="M6" s="313"/>
      <c r="N6" s="311" t="s">
        <v>320</v>
      </c>
    </row>
    <row r="7" spans="1:15" ht="21" customHeight="1" x14ac:dyDescent="0.3">
      <c r="A7" s="319"/>
      <c r="B7" s="315"/>
      <c r="C7" s="321" t="s">
        <v>12</v>
      </c>
      <c r="D7" s="323" t="s">
        <v>307</v>
      </c>
      <c r="E7" s="260" t="s">
        <v>3</v>
      </c>
      <c r="F7" s="124" t="s">
        <v>1</v>
      </c>
      <c r="G7" s="124" t="s">
        <v>9</v>
      </c>
      <c r="H7" s="124" t="s">
        <v>4</v>
      </c>
      <c r="I7" s="310"/>
      <c r="J7" s="125" t="s">
        <v>6</v>
      </c>
      <c r="K7" s="126"/>
      <c r="L7" s="126"/>
      <c r="M7" s="125" t="s">
        <v>7</v>
      </c>
      <c r="N7" s="312"/>
    </row>
    <row r="8" spans="1:15" ht="13.5" customHeight="1" thickBot="1" x14ac:dyDescent="0.35">
      <c r="A8" s="320"/>
      <c r="B8" s="40"/>
      <c r="C8" s="322"/>
      <c r="D8" s="324"/>
      <c r="E8" s="41">
        <v>1</v>
      </c>
      <c r="F8" s="42">
        <v>2</v>
      </c>
      <c r="G8" s="42">
        <v>3</v>
      </c>
      <c r="H8" s="42">
        <v>4</v>
      </c>
      <c r="I8" s="43">
        <v>5</v>
      </c>
      <c r="J8" s="44" t="s">
        <v>293</v>
      </c>
      <c r="K8" s="45"/>
      <c r="L8" s="45"/>
      <c r="M8" s="44" t="s">
        <v>294</v>
      </c>
      <c r="N8" s="46" t="s">
        <v>298</v>
      </c>
    </row>
    <row r="9" spans="1:15" ht="23.25" customHeight="1" thickBot="1" x14ac:dyDescent="0.25">
      <c r="A9" s="237" t="s">
        <v>16</v>
      </c>
      <c r="B9" s="214" t="s">
        <v>17</v>
      </c>
      <c r="C9" s="215">
        <f>+C10+C12+C13</f>
        <v>172356</v>
      </c>
      <c r="D9" s="259"/>
      <c r="E9" s="261">
        <f>SUM(C9:D9)</f>
        <v>172356</v>
      </c>
      <c r="F9" s="215">
        <f>+F10+F12+F13</f>
        <v>54152</v>
      </c>
      <c r="G9" s="215">
        <f>+G10+G12+G13</f>
        <v>0</v>
      </c>
      <c r="H9" s="215">
        <f>+H10+H12+H13</f>
        <v>0</v>
      </c>
      <c r="I9" s="215">
        <f>+I10+I12+I13</f>
        <v>0</v>
      </c>
      <c r="J9" s="216">
        <f>F9-H9</f>
        <v>54152</v>
      </c>
      <c r="K9" s="216" t="e">
        <f>+K10+K12</f>
        <v>#REF!</v>
      </c>
      <c r="L9" s="217" t="e">
        <f>+#REF!*100/#REF!</f>
        <v>#REF!</v>
      </c>
      <c r="M9" s="218">
        <f>E9-H9</f>
        <v>172356</v>
      </c>
      <c r="N9" s="267">
        <f>H9/F9</f>
        <v>0</v>
      </c>
      <c r="O9">
        <v>0</v>
      </c>
    </row>
    <row r="10" spans="1:15" ht="18" customHeight="1" x14ac:dyDescent="0.2">
      <c r="A10" s="238" t="s">
        <v>18</v>
      </c>
      <c r="B10" s="193" t="s">
        <v>19</v>
      </c>
      <c r="C10" s="194">
        <f>SUM(C11:C11)</f>
        <v>146128</v>
      </c>
      <c r="D10" s="262"/>
      <c r="E10" s="197">
        <f>SUM(E11)</f>
        <v>146128</v>
      </c>
      <c r="F10" s="196">
        <f>SUM(F11)</f>
        <v>45545</v>
      </c>
      <c r="G10" s="196"/>
      <c r="H10" s="196">
        <f>SUM(H11:H11)</f>
        <v>0</v>
      </c>
      <c r="I10" s="197"/>
      <c r="J10" s="198">
        <f t="shared" ref="J10:J53" si="0">F10-H10</f>
        <v>45545</v>
      </c>
      <c r="K10" s="198" t="e">
        <f t="shared" ref="K10:K53" si="1">+K11+K13</f>
        <v>#REF!</v>
      </c>
      <c r="L10" s="199" t="e">
        <f>+#REF!*100/#REF!</f>
        <v>#REF!</v>
      </c>
      <c r="M10" s="200">
        <f t="shared" ref="M10:M53" si="2">E10-H10</f>
        <v>146128</v>
      </c>
      <c r="N10" s="268">
        <f t="shared" ref="N10:N51" si="3">H10/F10</f>
        <v>0</v>
      </c>
      <c r="O10">
        <v>0</v>
      </c>
    </row>
    <row r="11" spans="1:15" ht="18" customHeight="1" x14ac:dyDescent="0.2">
      <c r="A11" s="239" t="s">
        <v>269</v>
      </c>
      <c r="B11" s="201" t="s">
        <v>270</v>
      </c>
      <c r="C11" s="202">
        <v>146128</v>
      </c>
      <c r="D11" s="263"/>
      <c r="E11" s="205">
        <f>SUM(C11:D11)</f>
        <v>146128</v>
      </c>
      <c r="F11" s="204">
        <v>45545</v>
      </c>
      <c r="G11" s="204"/>
      <c r="H11" s="204"/>
      <c r="I11" s="205"/>
      <c r="J11" s="198">
        <f t="shared" si="0"/>
        <v>45545</v>
      </c>
      <c r="K11" s="198" t="e">
        <f>+K12+K15</f>
        <v>#REF!</v>
      </c>
      <c r="L11" s="199" t="e">
        <f>+#REF!*100/#REF!</f>
        <v>#REF!</v>
      </c>
      <c r="M11" s="200">
        <f t="shared" si="2"/>
        <v>146128</v>
      </c>
      <c r="N11" s="268">
        <f t="shared" si="3"/>
        <v>0</v>
      </c>
    </row>
    <row r="12" spans="1:15" ht="18" customHeight="1" x14ac:dyDescent="0.2">
      <c r="A12" s="239" t="s">
        <v>35</v>
      </c>
      <c r="B12" s="201" t="s">
        <v>282</v>
      </c>
      <c r="C12" s="202">
        <v>4220</v>
      </c>
      <c r="D12" s="263"/>
      <c r="E12" s="205">
        <f>SUM(C12:D12)</f>
        <v>4220</v>
      </c>
      <c r="F12" s="204">
        <v>1407</v>
      </c>
      <c r="G12" s="196"/>
      <c r="H12" s="196"/>
      <c r="I12" s="197"/>
      <c r="J12" s="198">
        <f t="shared" si="0"/>
        <v>1407</v>
      </c>
      <c r="K12" s="198" t="e">
        <f>+K13+K16</f>
        <v>#REF!</v>
      </c>
      <c r="L12" s="199" t="e">
        <f>+#REF!*100/#REF!</f>
        <v>#REF!</v>
      </c>
      <c r="M12" s="200">
        <f t="shared" si="2"/>
        <v>4220</v>
      </c>
      <c r="N12" s="268">
        <f t="shared" si="3"/>
        <v>0</v>
      </c>
    </row>
    <row r="13" spans="1:15" ht="18" customHeight="1" x14ac:dyDescent="0.2">
      <c r="A13" s="239" t="s">
        <v>37</v>
      </c>
      <c r="B13" s="206" t="s">
        <v>283</v>
      </c>
      <c r="C13" s="202">
        <v>22008</v>
      </c>
      <c r="D13" s="263"/>
      <c r="E13" s="205">
        <f>18354+2192+1023+439</f>
        <v>22008</v>
      </c>
      <c r="F13" s="204">
        <v>7200</v>
      </c>
      <c r="G13" s="196"/>
      <c r="H13" s="196"/>
      <c r="I13" s="197"/>
      <c r="J13" s="198">
        <f t="shared" si="0"/>
        <v>7200</v>
      </c>
      <c r="K13" s="198" t="e">
        <f>+K15+#REF!</f>
        <v>#REF!</v>
      </c>
      <c r="L13" s="199" t="e">
        <f>+#REF!*100/#REF!</f>
        <v>#REF!</v>
      </c>
      <c r="M13" s="200">
        <f t="shared" si="2"/>
        <v>22008</v>
      </c>
      <c r="N13" s="268">
        <f t="shared" si="3"/>
        <v>0</v>
      </c>
    </row>
    <row r="14" spans="1:15" ht="18" customHeight="1" thickBot="1" x14ac:dyDescent="0.25">
      <c r="A14" s="239"/>
      <c r="B14" s="206"/>
      <c r="C14" s="202"/>
      <c r="D14" s="264"/>
      <c r="E14" s="205"/>
      <c r="F14" s="204"/>
      <c r="G14" s="196"/>
      <c r="H14" s="196"/>
      <c r="I14" s="197"/>
      <c r="J14" s="198"/>
      <c r="K14" s="198"/>
      <c r="L14" s="199"/>
      <c r="M14" s="200"/>
      <c r="N14" s="268"/>
    </row>
    <row r="15" spans="1:15" ht="18" customHeight="1" thickBot="1" x14ac:dyDescent="0.25">
      <c r="A15" s="240" t="s">
        <v>54</v>
      </c>
      <c r="B15" s="219" t="s">
        <v>55</v>
      </c>
      <c r="C15" s="213">
        <f>SUM(C16:C20)</f>
        <v>493198</v>
      </c>
      <c r="D15" s="220">
        <f>SUM(D16:D21)</f>
        <v>153735</v>
      </c>
      <c r="E15" s="220">
        <f t="shared" ref="E15:E21" si="4">SUM(C15:D15)</f>
        <v>646933</v>
      </c>
      <c r="F15" s="221">
        <f>SUM(F16:F21)</f>
        <v>424994</v>
      </c>
      <c r="G15" s="221">
        <f>SUM(G18)</f>
        <v>25570.7</v>
      </c>
      <c r="H15" s="221">
        <f>O15+G15</f>
        <v>25570.7</v>
      </c>
      <c r="I15" s="222"/>
      <c r="J15" s="223">
        <f t="shared" si="0"/>
        <v>399423.3</v>
      </c>
      <c r="K15" s="223" t="e">
        <f>+K16+K17</f>
        <v>#REF!</v>
      </c>
      <c r="L15" s="224" t="e">
        <f>+#REF!*100/#REF!</f>
        <v>#REF!</v>
      </c>
      <c r="M15" s="225">
        <f t="shared" si="2"/>
        <v>621362.30000000005</v>
      </c>
      <c r="N15" s="271">
        <f t="shared" si="3"/>
        <v>6.0167202360503914E-2</v>
      </c>
    </row>
    <row r="16" spans="1:15" ht="18" customHeight="1" x14ac:dyDescent="0.2">
      <c r="A16" s="278">
        <v>120</v>
      </c>
      <c r="B16" s="201" t="s">
        <v>291</v>
      </c>
      <c r="C16" s="194">
        <v>8858</v>
      </c>
      <c r="D16" s="275">
        <v>-4800</v>
      </c>
      <c r="E16" s="203">
        <f t="shared" si="4"/>
        <v>4058</v>
      </c>
      <c r="F16" s="204">
        <v>72</v>
      </c>
      <c r="G16" s="204"/>
      <c r="H16" s="204"/>
      <c r="I16" s="205"/>
      <c r="J16" s="198">
        <f t="shared" si="0"/>
        <v>72</v>
      </c>
      <c r="K16" s="198" t="e">
        <f>+#REF!+#REF!</f>
        <v>#REF!</v>
      </c>
      <c r="L16" s="199" t="e">
        <f>+#REF!*100/#REF!</f>
        <v>#REF!</v>
      </c>
      <c r="M16" s="200">
        <f t="shared" si="2"/>
        <v>4058</v>
      </c>
      <c r="N16" s="268">
        <f t="shared" si="3"/>
        <v>0</v>
      </c>
    </row>
    <row r="17" spans="1:19" ht="18" customHeight="1" x14ac:dyDescent="0.2">
      <c r="A17" s="277" t="s">
        <v>87</v>
      </c>
      <c r="B17" s="206" t="s">
        <v>88</v>
      </c>
      <c r="C17" s="194">
        <v>1000</v>
      </c>
      <c r="D17" s="275">
        <v>-550</v>
      </c>
      <c r="E17" s="203">
        <f t="shared" si="4"/>
        <v>450</v>
      </c>
      <c r="F17" s="204">
        <v>0</v>
      </c>
      <c r="G17" s="204"/>
      <c r="H17" s="204"/>
      <c r="I17" s="205"/>
      <c r="J17" s="198">
        <f t="shared" si="0"/>
        <v>0</v>
      </c>
      <c r="K17" s="198" t="e">
        <f>+#REF!+K20</f>
        <v>#REF!</v>
      </c>
      <c r="L17" s="199" t="e">
        <f>+#REF!*100/#REF!</f>
        <v>#REF!</v>
      </c>
      <c r="M17" s="200">
        <f t="shared" si="2"/>
        <v>450</v>
      </c>
      <c r="N17" s="268" t="s">
        <v>2</v>
      </c>
    </row>
    <row r="18" spans="1:19" ht="18" customHeight="1" x14ac:dyDescent="0.2">
      <c r="A18" s="277" t="s">
        <v>99</v>
      </c>
      <c r="B18" s="206" t="s">
        <v>100</v>
      </c>
      <c r="C18" s="194">
        <v>19017</v>
      </c>
      <c r="D18" s="203">
        <v>383500</v>
      </c>
      <c r="E18" s="203">
        <f t="shared" si="4"/>
        <v>402517</v>
      </c>
      <c r="F18" s="204">
        <v>393959</v>
      </c>
      <c r="G18" s="204">
        <v>25570.7</v>
      </c>
      <c r="H18" s="204">
        <f>O18+G18</f>
        <v>25570.7</v>
      </c>
      <c r="I18" s="205"/>
      <c r="J18" s="198">
        <f t="shared" si="0"/>
        <v>368388.3</v>
      </c>
      <c r="K18" s="198" t="e">
        <f>+K20+K24</f>
        <v>#REF!</v>
      </c>
      <c r="L18" s="199" t="e">
        <f>+#REF!*100/#REF!</f>
        <v>#REF!</v>
      </c>
      <c r="M18" s="200">
        <f t="shared" si="2"/>
        <v>376946.3</v>
      </c>
      <c r="N18" s="268">
        <f t="shared" si="3"/>
        <v>6.4907008089674312E-2</v>
      </c>
    </row>
    <row r="19" spans="1:19" ht="18" customHeight="1" x14ac:dyDescent="0.2">
      <c r="A19" s="244">
        <v>170</v>
      </c>
      <c r="B19" s="206" t="s">
        <v>326</v>
      </c>
      <c r="C19" s="194"/>
      <c r="D19" s="203">
        <v>2100</v>
      </c>
      <c r="E19" s="203">
        <f t="shared" si="4"/>
        <v>2100</v>
      </c>
      <c r="F19" s="204">
        <v>2100</v>
      </c>
      <c r="G19" s="204"/>
      <c r="H19" s="204"/>
      <c r="I19" s="205"/>
      <c r="J19" s="198"/>
      <c r="K19" s="198"/>
      <c r="L19" s="199"/>
      <c r="M19" s="200">
        <f t="shared" si="2"/>
        <v>2100</v>
      </c>
      <c r="N19" s="268"/>
    </row>
    <row r="20" spans="1:19" ht="18" customHeight="1" x14ac:dyDescent="0.2">
      <c r="A20" s="277" t="s">
        <v>108</v>
      </c>
      <c r="B20" s="206" t="s">
        <v>109</v>
      </c>
      <c r="C20" s="194">
        <v>464323</v>
      </c>
      <c r="D20" s="275">
        <f>-233126</f>
        <v>-233126</v>
      </c>
      <c r="E20" s="203">
        <f t="shared" si="4"/>
        <v>231197</v>
      </c>
      <c r="F20" s="204">
        <v>22252</v>
      </c>
      <c r="G20" s="204" t="s">
        <v>2</v>
      </c>
      <c r="H20" s="204"/>
      <c r="I20" s="205"/>
      <c r="J20" s="198">
        <f t="shared" si="0"/>
        <v>22252</v>
      </c>
      <c r="K20" s="198" t="e">
        <f>+K23+K25</f>
        <v>#REF!</v>
      </c>
      <c r="L20" s="199" t="e">
        <f>+#REF!*100/#REF!</f>
        <v>#REF!</v>
      </c>
      <c r="M20" s="200">
        <f t="shared" si="2"/>
        <v>231197</v>
      </c>
      <c r="N20" s="268">
        <f t="shared" si="3"/>
        <v>0</v>
      </c>
      <c r="O20" s="3"/>
      <c r="P20" s="3"/>
      <c r="Q20" s="3"/>
      <c r="R20" s="3"/>
      <c r="S20" s="3"/>
    </row>
    <row r="21" spans="1:19" ht="18" customHeight="1" x14ac:dyDescent="0.2">
      <c r="A21" s="244">
        <v>190</v>
      </c>
      <c r="B21" s="206" t="s">
        <v>327</v>
      </c>
      <c r="C21" s="194"/>
      <c r="D21" s="203">
        <v>6611</v>
      </c>
      <c r="E21" s="203">
        <f t="shared" si="4"/>
        <v>6611</v>
      </c>
      <c r="F21" s="204">
        <v>6611</v>
      </c>
      <c r="G21" s="204"/>
      <c r="H21" s="204"/>
      <c r="I21" s="205"/>
      <c r="J21" s="198">
        <f t="shared" si="0"/>
        <v>6611</v>
      </c>
      <c r="K21" s="198"/>
      <c r="L21" s="199"/>
      <c r="M21" s="200">
        <f t="shared" si="2"/>
        <v>6611</v>
      </c>
      <c r="N21" s="268">
        <f t="shared" si="3"/>
        <v>0</v>
      </c>
      <c r="O21" s="3"/>
      <c r="P21" s="3"/>
      <c r="Q21" s="3"/>
      <c r="R21" s="3"/>
      <c r="S21" s="3"/>
    </row>
    <row r="22" spans="1:19" ht="18" customHeight="1" thickBot="1" x14ac:dyDescent="0.25">
      <c r="A22" s="241"/>
      <c r="B22" s="206"/>
      <c r="C22" s="194"/>
      <c r="D22" s="203"/>
      <c r="E22" s="203"/>
      <c r="F22" s="204"/>
      <c r="G22" s="204"/>
      <c r="H22" s="204"/>
      <c r="I22" s="205"/>
      <c r="J22" s="198"/>
      <c r="K22" s="198"/>
      <c r="L22" s="199"/>
      <c r="M22" s="200"/>
      <c r="N22" s="268"/>
      <c r="O22" s="3"/>
      <c r="P22" s="3"/>
      <c r="Q22" s="3"/>
      <c r="R22" s="3"/>
      <c r="S22" s="3"/>
    </row>
    <row r="23" spans="1:19" ht="18" customHeight="1" thickBot="1" x14ac:dyDescent="0.25">
      <c r="A23" s="240" t="s">
        <v>114</v>
      </c>
      <c r="B23" s="219" t="s">
        <v>115</v>
      </c>
      <c r="C23" s="213">
        <f>+C24+C25+C27+C29+C30+C31+C26</f>
        <v>3002</v>
      </c>
      <c r="D23" s="220">
        <f>SUM(D24:D32)</f>
        <v>33949</v>
      </c>
      <c r="E23" s="220">
        <f>SUM(C23:D23)</f>
        <v>36951</v>
      </c>
      <c r="F23" s="221">
        <f>SUM(F24:F32)</f>
        <v>35600</v>
      </c>
      <c r="G23" s="221">
        <f>SUM(G24:G32)</f>
        <v>749</v>
      </c>
      <c r="H23" s="221">
        <f>O23+G23</f>
        <v>1313.4299999999998</v>
      </c>
      <c r="I23" s="222">
        <f>SUM(I24:I32)</f>
        <v>564.42999999999995</v>
      </c>
      <c r="J23" s="223">
        <f t="shared" si="0"/>
        <v>34286.57</v>
      </c>
      <c r="K23" s="223" t="e">
        <f t="shared" si="1"/>
        <v>#REF!</v>
      </c>
      <c r="L23" s="224" t="e">
        <f>+#REF!*100/#REF!</f>
        <v>#REF!</v>
      </c>
      <c r="M23" s="226">
        <f t="shared" si="2"/>
        <v>35637.57</v>
      </c>
      <c r="N23" s="270">
        <f t="shared" si="3"/>
        <v>3.68941011235955E-2</v>
      </c>
      <c r="O23" s="3">
        <v>564.42999999999995</v>
      </c>
      <c r="P23" s="3"/>
      <c r="Q23" s="3"/>
      <c r="R23" s="3"/>
      <c r="S23" s="3"/>
    </row>
    <row r="24" spans="1:19" ht="18" customHeight="1" x14ac:dyDescent="0.2">
      <c r="A24" s="277" t="s">
        <v>122</v>
      </c>
      <c r="B24" s="206" t="s">
        <v>123</v>
      </c>
      <c r="C24" s="194">
        <v>0</v>
      </c>
      <c r="D24" s="195"/>
      <c r="E24" s="195"/>
      <c r="F24" s="196"/>
      <c r="G24" s="196"/>
      <c r="H24" s="196"/>
      <c r="I24" s="197"/>
      <c r="J24" s="207">
        <f t="shared" si="0"/>
        <v>0</v>
      </c>
      <c r="K24" s="207" t="e">
        <f t="shared" si="1"/>
        <v>#REF!</v>
      </c>
      <c r="L24" s="208" t="e">
        <f>+#REF!*100/#REF!</f>
        <v>#REF!</v>
      </c>
      <c r="M24" s="200">
        <f t="shared" si="2"/>
        <v>0</v>
      </c>
      <c r="N24" s="268"/>
      <c r="O24" s="3"/>
      <c r="P24" s="3"/>
      <c r="Q24" s="3"/>
      <c r="R24" s="3"/>
      <c r="S24" s="3"/>
    </row>
    <row r="25" spans="1:19" ht="18" customHeight="1" x14ac:dyDescent="0.2">
      <c r="A25" s="277" t="s">
        <v>134</v>
      </c>
      <c r="B25" s="206" t="s">
        <v>135</v>
      </c>
      <c r="C25" s="194">
        <v>0</v>
      </c>
      <c r="D25" s="195"/>
      <c r="E25" s="195"/>
      <c r="F25" s="196"/>
      <c r="G25" s="196"/>
      <c r="H25" s="196"/>
      <c r="I25" s="197"/>
      <c r="J25" s="207">
        <f t="shared" si="0"/>
        <v>0</v>
      </c>
      <c r="K25" s="207" t="e">
        <f t="shared" si="1"/>
        <v>#REF!</v>
      </c>
      <c r="L25" s="208" t="e">
        <f>+#REF!*100/#REF!</f>
        <v>#REF!</v>
      </c>
      <c r="M25" s="200">
        <f t="shared" si="2"/>
        <v>0</v>
      </c>
      <c r="N25" s="268"/>
      <c r="O25" s="3"/>
      <c r="P25" s="3"/>
      <c r="Q25" s="3"/>
      <c r="R25" s="3"/>
      <c r="S25" s="3"/>
    </row>
    <row r="26" spans="1:19" ht="18" customHeight="1" x14ac:dyDescent="0.2">
      <c r="A26" s="278">
        <v>230</v>
      </c>
      <c r="B26" s="201" t="s">
        <v>274</v>
      </c>
      <c r="C26" s="194">
        <v>3002</v>
      </c>
      <c r="D26" s="275">
        <v>-1651</v>
      </c>
      <c r="E26" s="195">
        <f>SUM(C26:D26)</f>
        <v>1351</v>
      </c>
      <c r="F26" s="196">
        <v>0</v>
      </c>
      <c r="G26" s="196"/>
      <c r="H26" s="196"/>
      <c r="I26" s="197"/>
      <c r="J26" s="198">
        <f t="shared" si="0"/>
        <v>0</v>
      </c>
      <c r="K26" s="198" t="e">
        <f t="shared" si="1"/>
        <v>#REF!</v>
      </c>
      <c r="L26" s="199" t="e">
        <f>+#REF!*100/#REF!</f>
        <v>#REF!</v>
      </c>
      <c r="M26" s="200">
        <f t="shared" si="2"/>
        <v>1351</v>
      </c>
      <c r="N26" s="268"/>
      <c r="O26" s="3"/>
      <c r="P26" s="3"/>
      <c r="Q26" s="3"/>
      <c r="R26" s="3"/>
      <c r="S26" s="3"/>
    </row>
    <row r="27" spans="1:19" ht="18" customHeight="1" x14ac:dyDescent="0.2">
      <c r="A27" s="277" t="s">
        <v>151</v>
      </c>
      <c r="B27" s="206" t="s">
        <v>152</v>
      </c>
      <c r="C27" s="194">
        <v>0</v>
      </c>
      <c r="D27" s="195"/>
      <c r="E27" s="195"/>
      <c r="F27" s="196"/>
      <c r="G27" s="196"/>
      <c r="H27" s="196"/>
      <c r="I27" s="197"/>
      <c r="J27" s="207">
        <f t="shared" si="0"/>
        <v>0</v>
      </c>
      <c r="K27" s="207" t="e">
        <f t="shared" si="1"/>
        <v>#REF!</v>
      </c>
      <c r="L27" s="208" t="e">
        <f>+#REF!*100/#REF!</f>
        <v>#REF!</v>
      </c>
      <c r="M27" s="200">
        <f t="shared" si="2"/>
        <v>0</v>
      </c>
      <c r="N27" s="268"/>
      <c r="O27" s="3"/>
      <c r="P27" s="3"/>
      <c r="Q27" s="3"/>
      <c r="R27" s="3"/>
      <c r="S27" s="3"/>
    </row>
    <row r="28" spans="1:19" s="6" customFormat="1" ht="18.75" customHeight="1" x14ac:dyDescent="0.2">
      <c r="A28" s="244">
        <v>250</v>
      </c>
      <c r="B28" s="206" t="s">
        <v>316</v>
      </c>
      <c r="C28" s="194"/>
      <c r="D28" s="195">
        <v>35000</v>
      </c>
      <c r="E28" s="265">
        <f>SUM(C28:D28)</f>
        <v>35000</v>
      </c>
      <c r="F28" s="266">
        <v>35000</v>
      </c>
      <c r="G28" s="196">
        <v>749</v>
      </c>
      <c r="H28" s="196">
        <f>O28+G28</f>
        <v>749</v>
      </c>
      <c r="I28" s="197"/>
      <c r="J28" s="207">
        <f t="shared" si="0"/>
        <v>34251</v>
      </c>
      <c r="K28" s="207" t="e">
        <f t="shared" si="1"/>
        <v>#REF!</v>
      </c>
      <c r="L28" s="208" t="e">
        <f>+#REF!*100/#REF!</f>
        <v>#REF!</v>
      </c>
      <c r="M28" s="200">
        <f t="shared" si="2"/>
        <v>34251</v>
      </c>
      <c r="N28" s="268">
        <f t="shared" si="3"/>
        <v>2.1399999999999999E-2</v>
      </c>
      <c r="O28" s="38"/>
      <c r="P28" s="38"/>
      <c r="Q28" s="38"/>
      <c r="R28" s="38"/>
      <c r="S28" s="38"/>
    </row>
    <row r="29" spans="1:19" ht="18" customHeight="1" x14ac:dyDescent="0.2">
      <c r="A29" s="277" t="s">
        <v>177</v>
      </c>
      <c r="B29" s="206" t="s">
        <v>178</v>
      </c>
      <c r="C29" s="194">
        <v>0</v>
      </c>
      <c r="D29" s="195"/>
      <c r="E29" s="195"/>
      <c r="F29" s="196"/>
      <c r="G29" s="196"/>
      <c r="H29" s="196"/>
      <c r="I29" s="197"/>
      <c r="J29" s="207">
        <f t="shared" si="0"/>
        <v>0</v>
      </c>
      <c r="K29" s="207" t="e">
        <f t="shared" si="1"/>
        <v>#REF!</v>
      </c>
      <c r="L29" s="208" t="e">
        <f>+#REF!*100/#REF!</f>
        <v>#REF!</v>
      </c>
      <c r="M29" s="200">
        <f t="shared" si="2"/>
        <v>0</v>
      </c>
      <c r="N29" s="268"/>
      <c r="O29" s="3"/>
      <c r="P29" s="3"/>
      <c r="Q29" s="3"/>
      <c r="R29" s="3"/>
      <c r="S29" s="3"/>
    </row>
    <row r="30" spans="1:19" ht="18" customHeight="1" x14ac:dyDescent="0.2">
      <c r="A30" s="277" t="s">
        <v>185</v>
      </c>
      <c r="B30" s="206" t="s">
        <v>186</v>
      </c>
      <c r="C30" s="194">
        <v>0</v>
      </c>
      <c r="D30" s="195"/>
      <c r="E30" s="195"/>
      <c r="F30" s="196"/>
      <c r="G30" s="196"/>
      <c r="H30" s="196"/>
      <c r="I30" s="197"/>
      <c r="J30" s="207">
        <f t="shared" si="0"/>
        <v>0</v>
      </c>
      <c r="K30" s="207" t="e">
        <f>+K31+K34</f>
        <v>#REF!</v>
      </c>
      <c r="L30" s="208" t="e">
        <f>+#REF!*100/#REF!</f>
        <v>#REF!</v>
      </c>
      <c r="M30" s="200">
        <f t="shared" si="2"/>
        <v>0</v>
      </c>
      <c r="N30" s="268"/>
      <c r="O30" s="3"/>
      <c r="P30" s="3"/>
      <c r="Q30" s="3"/>
      <c r="R30" s="3"/>
      <c r="S30" s="3"/>
    </row>
    <row r="31" spans="1:19" ht="18" hidden="1" customHeight="1" x14ac:dyDescent="0.2">
      <c r="A31" s="277" t="s">
        <v>201</v>
      </c>
      <c r="B31" s="206" t="s">
        <v>202</v>
      </c>
      <c r="C31" s="194">
        <v>0</v>
      </c>
      <c r="D31" s="195"/>
      <c r="E31" s="195"/>
      <c r="F31" s="196"/>
      <c r="G31" s="196"/>
      <c r="H31" s="196"/>
      <c r="I31" s="197"/>
      <c r="J31" s="207">
        <f t="shared" si="0"/>
        <v>0</v>
      </c>
      <c r="K31" s="207" t="e">
        <f>+K32+K35</f>
        <v>#REF!</v>
      </c>
      <c r="L31" s="208" t="e">
        <f>+#REF!*100/#REF!</f>
        <v>#REF!</v>
      </c>
      <c r="M31" s="200">
        <f t="shared" si="2"/>
        <v>0</v>
      </c>
      <c r="N31" s="268"/>
      <c r="O31" s="3"/>
      <c r="P31" s="3"/>
      <c r="Q31" s="3"/>
      <c r="R31" s="3"/>
      <c r="S31" s="3"/>
    </row>
    <row r="32" spans="1:19" ht="18" customHeight="1" x14ac:dyDescent="0.2">
      <c r="A32" s="244">
        <v>290</v>
      </c>
      <c r="B32" s="206" t="s">
        <v>315</v>
      </c>
      <c r="C32" s="194"/>
      <c r="D32" s="195">
        <v>600</v>
      </c>
      <c r="E32" s="195">
        <f>SUM(C32:D32)</f>
        <v>600</v>
      </c>
      <c r="F32" s="196">
        <v>600</v>
      </c>
      <c r="G32" s="196">
        <v>0</v>
      </c>
      <c r="H32" s="196">
        <f>O32+G32</f>
        <v>564.42999999999995</v>
      </c>
      <c r="I32" s="197">
        <v>564.42999999999995</v>
      </c>
      <c r="J32" s="207">
        <f t="shared" si="0"/>
        <v>35.57000000000005</v>
      </c>
      <c r="K32" s="207" t="e">
        <f>+K34+K36</f>
        <v>#REF!</v>
      </c>
      <c r="L32" s="208" t="e">
        <f>+#REF!*100/#REF!</f>
        <v>#REF!</v>
      </c>
      <c r="M32" s="200">
        <f t="shared" si="2"/>
        <v>35.57000000000005</v>
      </c>
      <c r="N32" s="268">
        <f t="shared" si="3"/>
        <v>0.94071666666666653</v>
      </c>
      <c r="O32" s="3">
        <v>564.42999999999995</v>
      </c>
      <c r="P32" s="3"/>
      <c r="Q32" s="3"/>
      <c r="R32" s="3"/>
      <c r="S32" s="3"/>
    </row>
    <row r="33" spans="1:19" ht="18" customHeight="1" thickBot="1" x14ac:dyDescent="0.25">
      <c r="A33" s="242"/>
      <c r="B33" s="206"/>
      <c r="C33" s="194"/>
      <c r="D33" s="195"/>
      <c r="E33" s="195"/>
      <c r="F33" s="196"/>
      <c r="G33" s="196"/>
      <c r="H33" s="196"/>
      <c r="I33" s="197"/>
      <c r="J33" s="207"/>
      <c r="K33" s="207"/>
      <c r="L33" s="208"/>
      <c r="M33" s="200"/>
      <c r="N33" s="268"/>
      <c r="O33" s="3"/>
      <c r="P33" s="3"/>
      <c r="Q33" s="3"/>
      <c r="R33" s="3"/>
      <c r="S33" s="3"/>
    </row>
    <row r="34" spans="1:19" ht="18" customHeight="1" thickBot="1" x14ac:dyDescent="0.25">
      <c r="A34" s="240" t="s">
        <v>208</v>
      </c>
      <c r="B34" s="219" t="s">
        <v>209</v>
      </c>
      <c r="C34" s="213">
        <f>SUM(C35:C43)</f>
        <v>920722</v>
      </c>
      <c r="D34" s="276">
        <f>SUM(D35:D43)</f>
        <v>-182627</v>
      </c>
      <c r="E34" s="220">
        <f>SUM(C34:D34)</f>
        <v>738095</v>
      </c>
      <c r="F34" s="221">
        <f>SUM(F35:F43)</f>
        <v>323770</v>
      </c>
      <c r="G34" s="221">
        <f>SUM(G35:G43)</f>
        <v>5601.3600000000006</v>
      </c>
      <c r="H34" s="221">
        <f>O34+G34</f>
        <v>33494.78</v>
      </c>
      <c r="I34" s="222">
        <f>SUM(I35:I43)</f>
        <v>20344.760000000002</v>
      </c>
      <c r="J34" s="223">
        <f t="shared" si="0"/>
        <v>290275.21999999997</v>
      </c>
      <c r="K34" s="223" t="e">
        <f t="shared" si="1"/>
        <v>#REF!</v>
      </c>
      <c r="L34" s="224" t="e">
        <f>+#REF!*100/#REF!</f>
        <v>#REF!</v>
      </c>
      <c r="M34" s="226">
        <f t="shared" si="2"/>
        <v>704600.22</v>
      </c>
      <c r="N34" s="271">
        <f>H34/F34*100</f>
        <v>10.345238904160361</v>
      </c>
      <c r="O34" s="3">
        <v>27893.42</v>
      </c>
      <c r="P34" s="3"/>
      <c r="Q34" s="3"/>
      <c r="R34" s="3"/>
      <c r="S34" s="3"/>
    </row>
    <row r="35" spans="1:19" ht="18" customHeight="1" x14ac:dyDescent="0.2">
      <c r="A35" s="242">
        <v>300</v>
      </c>
      <c r="B35" s="201" t="s">
        <v>210</v>
      </c>
      <c r="C35" s="209">
        <v>0</v>
      </c>
      <c r="D35" s="279">
        <v>2300</v>
      </c>
      <c r="E35" s="279">
        <f>SUM(C35:D35)</f>
        <v>2300</v>
      </c>
      <c r="F35" s="280">
        <v>2300</v>
      </c>
      <c r="G35" s="280"/>
      <c r="H35" s="280"/>
      <c r="I35" s="281"/>
      <c r="J35" s="198">
        <f t="shared" si="0"/>
        <v>2300</v>
      </c>
      <c r="K35" s="207" t="e">
        <f t="shared" si="1"/>
        <v>#REF!</v>
      </c>
      <c r="L35" s="208" t="e">
        <f>+#REF!*100/#REF!</f>
        <v>#REF!</v>
      </c>
      <c r="M35" s="200">
        <f t="shared" si="2"/>
        <v>2300</v>
      </c>
      <c r="N35" s="268">
        <f t="shared" si="3"/>
        <v>0</v>
      </c>
      <c r="O35" s="3"/>
      <c r="P35" s="3"/>
      <c r="Q35" s="3"/>
      <c r="R35" s="3"/>
      <c r="S35" s="3"/>
    </row>
    <row r="36" spans="1:19" ht="18" customHeight="1" x14ac:dyDescent="0.2">
      <c r="A36" s="242">
        <v>310</v>
      </c>
      <c r="B36" s="201" t="s">
        <v>317</v>
      </c>
      <c r="C36" s="202">
        <v>71387</v>
      </c>
      <c r="D36" s="203"/>
      <c r="E36" s="203">
        <f>SUM(C36:D36)</f>
        <v>71387</v>
      </c>
      <c r="F36" s="204">
        <v>39262</v>
      </c>
      <c r="G36" s="204"/>
      <c r="H36" s="204"/>
      <c r="I36" s="205"/>
      <c r="J36" s="198">
        <f t="shared" si="0"/>
        <v>39262</v>
      </c>
      <c r="K36" s="198" t="e">
        <f t="shared" si="1"/>
        <v>#REF!</v>
      </c>
      <c r="L36" s="199" t="e">
        <f>+#REF!*100/#REF!</f>
        <v>#REF!</v>
      </c>
      <c r="M36" s="200">
        <f t="shared" si="2"/>
        <v>71387</v>
      </c>
      <c r="N36" s="268">
        <f t="shared" si="3"/>
        <v>0</v>
      </c>
      <c r="O36" s="3"/>
      <c r="P36" s="3"/>
      <c r="Q36" s="3"/>
      <c r="R36" s="3"/>
      <c r="S36" s="3"/>
    </row>
    <row r="37" spans="1:19" ht="15" customHeight="1" x14ac:dyDescent="0.2">
      <c r="A37" s="242">
        <v>320</v>
      </c>
      <c r="B37" s="206" t="s">
        <v>212</v>
      </c>
      <c r="C37" s="202">
        <v>427091</v>
      </c>
      <c r="D37" s="275">
        <v>-199900</v>
      </c>
      <c r="E37" s="203">
        <f>SUM(C37:D37)</f>
        <v>227191</v>
      </c>
      <c r="F37" s="204">
        <v>35000</v>
      </c>
      <c r="G37" s="204">
        <v>836.72</v>
      </c>
      <c r="H37" s="204">
        <f>O37+G37</f>
        <v>836.72</v>
      </c>
      <c r="I37" s="205"/>
      <c r="J37" s="198">
        <f t="shared" si="0"/>
        <v>34163.279999999999</v>
      </c>
      <c r="K37" s="198" t="e">
        <f t="shared" si="1"/>
        <v>#REF!</v>
      </c>
      <c r="L37" s="199" t="e">
        <f>+#REF!*100/#REF!</f>
        <v>#REF!</v>
      </c>
      <c r="M37" s="200">
        <f t="shared" si="2"/>
        <v>226354.28</v>
      </c>
      <c r="N37" s="268">
        <f t="shared" si="3"/>
        <v>2.3906285714285717E-2</v>
      </c>
      <c r="O37" s="3"/>
      <c r="P37" s="3"/>
      <c r="Q37" s="3"/>
      <c r="R37" s="3"/>
      <c r="S37" s="3"/>
    </row>
    <row r="38" spans="1:19" ht="13.5" customHeight="1" x14ac:dyDescent="0.2">
      <c r="A38" s="242">
        <v>330</v>
      </c>
      <c r="B38" s="206" t="s">
        <v>280</v>
      </c>
      <c r="C38" s="202">
        <v>0</v>
      </c>
      <c r="D38" s="203">
        <v>91000</v>
      </c>
      <c r="E38" s="203">
        <f>SUM(C38:D38)</f>
        <v>91000</v>
      </c>
      <c r="F38" s="204">
        <v>91000</v>
      </c>
      <c r="G38" s="204"/>
      <c r="H38" s="204"/>
      <c r="I38" s="205"/>
      <c r="J38" s="198">
        <f t="shared" si="0"/>
        <v>91000</v>
      </c>
      <c r="K38" s="198" t="e">
        <f t="shared" si="1"/>
        <v>#REF!</v>
      </c>
      <c r="L38" s="199" t="e">
        <f>+#REF!*100/#REF!</f>
        <v>#REF!</v>
      </c>
      <c r="M38" s="200">
        <f t="shared" si="2"/>
        <v>91000</v>
      </c>
      <c r="N38" s="268">
        <f t="shared" si="3"/>
        <v>0</v>
      </c>
      <c r="O38" s="3"/>
      <c r="P38" s="3"/>
      <c r="Q38" s="3"/>
      <c r="R38" s="3"/>
      <c r="S38" s="3"/>
    </row>
    <row r="39" spans="1:19" ht="14.25" hidden="1" customHeight="1" x14ac:dyDescent="0.2">
      <c r="A39" s="242">
        <v>340</v>
      </c>
      <c r="B39" s="206" t="s">
        <v>62</v>
      </c>
      <c r="C39" s="202"/>
      <c r="D39" s="203"/>
      <c r="E39" s="203"/>
      <c r="F39" s="204"/>
      <c r="G39" s="204"/>
      <c r="H39" s="204"/>
      <c r="I39" s="205"/>
      <c r="J39" s="198">
        <f t="shared" si="0"/>
        <v>0</v>
      </c>
      <c r="K39" s="198" t="e">
        <f t="shared" si="1"/>
        <v>#REF!</v>
      </c>
      <c r="L39" s="199" t="e">
        <f>+#REF!*100/#REF!</f>
        <v>#REF!</v>
      </c>
      <c r="M39" s="200">
        <f t="shared" si="2"/>
        <v>0</v>
      </c>
      <c r="N39" s="268" t="e">
        <f t="shared" si="3"/>
        <v>#DIV/0!</v>
      </c>
      <c r="O39" s="3"/>
      <c r="P39" s="3"/>
      <c r="Q39" s="3"/>
      <c r="R39" s="3"/>
      <c r="S39" s="3"/>
    </row>
    <row r="40" spans="1:19" ht="16.5" customHeight="1" x14ac:dyDescent="0.2">
      <c r="A40" s="242">
        <v>350</v>
      </c>
      <c r="B40" s="206" t="s">
        <v>214</v>
      </c>
      <c r="C40" s="202">
        <v>0</v>
      </c>
      <c r="D40" s="203">
        <v>5000</v>
      </c>
      <c r="E40" s="203">
        <f>SUM(C40:D40)</f>
        <v>5000</v>
      </c>
      <c r="F40" s="204">
        <v>5000</v>
      </c>
      <c r="G40" s="204">
        <v>676.08</v>
      </c>
      <c r="H40" s="204">
        <f>+O40+G40</f>
        <v>676.08</v>
      </c>
      <c r="I40" s="205"/>
      <c r="J40" s="198">
        <f t="shared" si="0"/>
        <v>4323.92</v>
      </c>
      <c r="K40" s="198" t="e">
        <f>+K41+#REF!</f>
        <v>#REF!</v>
      </c>
      <c r="L40" s="199" t="e">
        <f>+#REF!*100/#REF!</f>
        <v>#REF!</v>
      </c>
      <c r="M40" s="200">
        <f t="shared" si="2"/>
        <v>4323.92</v>
      </c>
      <c r="N40" s="268">
        <f t="shared" si="3"/>
        <v>0.135216</v>
      </c>
      <c r="O40" s="3"/>
      <c r="P40" s="3"/>
      <c r="Q40" s="3"/>
      <c r="R40" s="3"/>
      <c r="S40" s="3"/>
    </row>
    <row r="41" spans="1:19" ht="18" customHeight="1" x14ac:dyDescent="0.2">
      <c r="A41" s="242">
        <v>370</v>
      </c>
      <c r="B41" s="206" t="s">
        <v>215</v>
      </c>
      <c r="C41" s="202">
        <v>354383</v>
      </c>
      <c r="D41" s="275">
        <v>-144888</v>
      </c>
      <c r="E41" s="203">
        <f>SUM(C41:D41)</f>
        <v>209495</v>
      </c>
      <c r="F41" s="204">
        <v>50023</v>
      </c>
      <c r="G41" s="204"/>
      <c r="H41" s="204">
        <f>O41+G41</f>
        <v>10592.5</v>
      </c>
      <c r="I41" s="205">
        <v>10593</v>
      </c>
      <c r="J41" s="198">
        <f t="shared" si="0"/>
        <v>39430.5</v>
      </c>
      <c r="K41" s="198" t="e">
        <f>+K42+#REF!</f>
        <v>#REF!</v>
      </c>
      <c r="L41" s="199" t="e">
        <f>+#REF!*100/#REF!</f>
        <v>#REF!</v>
      </c>
      <c r="M41" s="200">
        <f t="shared" si="2"/>
        <v>198902.5</v>
      </c>
      <c r="N41" s="268">
        <f>H41/F41*100</f>
        <v>21.175259380684885</v>
      </c>
      <c r="O41" s="3">
        <v>10592.5</v>
      </c>
      <c r="P41" s="3"/>
      <c r="Q41" s="3"/>
      <c r="R41" s="3"/>
      <c r="S41" s="3"/>
    </row>
    <row r="42" spans="1:19" ht="18" customHeight="1" x14ac:dyDescent="0.2">
      <c r="A42" s="242">
        <v>380</v>
      </c>
      <c r="B42" s="206" t="s">
        <v>216</v>
      </c>
      <c r="C42" s="202">
        <v>67861</v>
      </c>
      <c r="D42" s="203">
        <v>40000</v>
      </c>
      <c r="E42" s="203">
        <f>SUM(C42:D42)</f>
        <v>107861</v>
      </c>
      <c r="F42" s="204">
        <v>77324</v>
      </c>
      <c r="G42" s="204">
        <v>4088.56</v>
      </c>
      <c r="H42" s="204">
        <f>O42+G42</f>
        <v>5439.32</v>
      </c>
      <c r="I42" s="205">
        <v>1350.29</v>
      </c>
      <c r="J42" s="198">
        <f t="shared" si="0"/>
        <v>71884.679999999993</v>
      </c>
      <c r="K42" s="198" t="e">
        <f>+#REF!+#REF!</f>
        <v>#REF!</v>
      </c>
      <c r="L42" s="199" t="e">
        <f>+#REF!*100/#REF!</f>
        <v>#REF!</v>
      </c>
      <c r="M42" s="200">
        <f t="shared" si="2"/>
        <v>102421.68</v>
      </c>
      <c r="N42" s="268">
        <f t="shared" ref="N42:N43" si="5">H42/F42*100</f>
        <v>7.0344524339144368</v>
      </c>
      <c r="O42" s="3">
        <v>1350.76</v>
      </c>
      <c r="P42" s="3"/>
      <c r="Q42" s="3"/>
      <c r="R42" s="3"/>
      <c r="S42" s="3"/>
    </row>
    <row r="43" spans="1:19" ht="18" customHeight="1" x14ac:dyDescent="0.2">
      <c r="A43" s="242">
        <v>390</v>
      </c>
      <c r="B43" s="206" t="s">
        <v>318</v>
      </c>
      <c r="C43" s="202"/>
      <c r="D43" s="203">
        <v>23861</v>
      </c>
      <c r="E43" s="203">
        <f>SUM(C43:D43)</f>
        <v>23861</v>
      </c>
      <c r="F43" s="204">
        <v>23861</v>
      </c>
      <c r="G43" s="204"/>
      <c r="H43" s="204">
        <f>O43+G43</f>
        <v>15950.16</v>
      </c>
      <c r="I43" s="205">
        <v>8401.4699999999993</v>
      </c>
      <c r="J43" s="207">
        <f t="shared" si="0"/>
        <v>7910.84</v>
      </c>
      <c r="K43" s="207" t="e">
        <f>+K45+#REF!</f>
        <v>#REF!</v>
      </c>
      <c r="L43" s="208" t="e">
        <f>+#REF!*100/#REF!</f>
        <v>#REF!</v>
      </c>
      <c r="M43" s="200">
        <f t="shared" si="2"/>
        <v>7910.84</v>
      </c>
      <c r="N43" s="268">
        <f t="shared" si="5"/>
        <v>66.846150622354472</v>
      </c>
      <c r="O43" s="3">
        <v>15950.16</v>
      </c>
      <c r="P43" s="3"/>
      <c r="Q43" s="3"/>
      <c r="R43" s="3"/>
      <c r="S43" s="3"/>
    </row>
    <row r="44" spans="1:19" ht="18" customHeight="1" thickBot="1" x14ac:dyDescent="0.25">
      <c r="A44" s="242"/>
      <c r="B44" s="206"/>
      <c r="C44" s="202"/>
      <c r="D44" s="203"/>
      <c r="E44" s="203"/>
      <c r="F44" s="204"/>
      <c r="G44" s="204"/>
      <c r="H44" s="204"/>
      <c r="I44" s="205"/>
      <c r="J44" s="207"/>
      <c r="K44" s="207"/>
      <c r="L44" s="208"/>
      <c r="M44" s="200"/>
      <c r="N44" s="268"/>
      <c r="O44" s="3"/>
      <c r="P44" s="3"/>
      <c r="Q44" s="3"/>
      <c r="R44" s="3"/>
      <c r="S44" s="3"/>
    </row>
    <row r="45" spans="1:19" ht="18" customHeight="1" thickBot="1" x14ac:dyDescent="0.25">
      <c r="A45" s="243">
        <v>5</v>
      </c>
      <c r="B45" s="233" t="s">
        <v>271</v>
      </c>
      <c r="C45" s="213">
        <f>C46</f>
        <v>7487600</v>
      </c>
      <c r="D45" s="220"/>
      <c r="E45" s="220">
        <f>SUM(E46)</f>
        <v>7487600</v>
      </c>
      <c r="F45" s="221">
        <f>SUM(F46)</f>
        <v>4118180</v>
      </c>
      <c r="G45" s="221"/>
      <c r="H45" s="221"/>
      <c r="I45" s="222"/>
      <c r="J45" s="223">
        <f t="shared" si="0"/>
        <v>4118180</v>
      </c>
      <c r="K45" s="223" t="e">
        <f>+#REF!+K46</f>
        <v>#REF!</v>
      </c>
      <c r="L45" s="224" t="e">
        <f>+#REF!*100/#REF!</f>
        <v>#REF!</v>
      </c>
      <c r="M45" s="226">
        <f t="shared" si="2"/>
        <v>7487600</v>
      </c>
      <c r="N45" s="269">
        <f t="shared" si="3"/>
        <v>0</v>
      </c>
      <c r="O45" s="3"/>
      <c r="P45" s="3"/>
      <c r="Q45" s="3"/>
      <c r="R45" s="3"/>
      <c r="S45" s="3"/>
    </row>
    <row r="46" spans="1:19" ht="18" customHeight="1" x14ac:dyDescent="0.2">
      <c r="A46" s="244">
        <v>510</v>
      </c>
      <c r="B46" s="206" t="s">
        <v>272</v>
      </c>
      <c r="C46" s="202">
        <v>7487600</v>
      </c>
      <c r="D46" s="203"/>
      <c r="E46" s="203">
        <f>SUM(C46:D46)</f>
        <v>7487600</v>
      </c>
      <c r="F46" s="204">
        <v>4118180</v>
      </c>
      <c r="G46" s="204"/>
      <c r="H46" s="204"/>
      <c r="I46" s="205"/>
      <c r="J46" s="198">
        <f t="shared" si="0"/>
        <v>4118180</v>
      </c>
      <c r="K46" s="207" t="e">
        <f>+#REF!+K48</f>
        <v>#REF!</v>
      </c>
      <c r="L46" s="208" t="e">
        <f>+#REF!*100/#REF!</f>
        <v>#REF!</v>
      </c>
      <c r="M46" s="200">
        <f t="shared" si="2"/>
        <v>7487600</v>
      </c>
      <c r="N46" s="268"/>
      <c r="O46" s="3"/>
      <c r="P46" s="3"/>
      <c r="Q46" s="3"/>
      <c r="R46" s="3"/>
      <c r="S46" s="3"/>
    </row>
    <row r="47" spans="1:19" ht="18" customHeight="1" thickBot="1" x14ac:dyDescent="0.25">
      <c r="A47" s="244"/>
      <c r="B47" s="206"/>
      <c r="C47" s="202"/>
      <c r="D47" s="203"/>
      <c r="E47" s="203"/>
      <c r="F47" s="204"/>
      <c r="G47" s="204"/>
      <c r="H47" s="204"/>
      <c r="I47" s="205"/>
      <c r="J47" s="207"/>
      <c r="K47" s="207"/>
      <c r="L47" s="208"/>
      <c r="M47" s="200"/>
      <c r="N47" s="268"/>
      <c r="O47" s="3"/>
      <c r="P47" s="3"/>
      <c r="Q47" s="3"/>
      <c r="R47" s="3"/>
      <c r="S47" s="3"/>
    </row>
    <row r="48" spans="1:19" ht="18" customHeight="1" thickBot="1" x14ac:dyDescent="0.25">
      <c r="A48" s="240" t="s">
        <v>222</v>
      </c>
      <c r="B48" s="232" t="s">
        <v>223</v>
      </c>
      <c r="C48" s="213">
        <f>+C49+C50+C51</f>
        <v>133656</v>
      </c>
      <c r="D48" s="220">
        <f>SUM(D49:D50)</f>
        <v>-5057</v>
      </c>
      <c r="E48" s="220">
        <f>SUM(E49:E51)</f>
        <v>128599</v>
      </c>
      <c r="F48" s="221">
        <f>SUM(F49:F51)</f>
        <v>68454</v>
      </c>
      <c r="G48" s="221"/>
      <c r="H48" s="221"/>
      <c r="I48" s="222"/>
      <c r="J48" s="223">
        <f t="shared" si="0"/>
        <v>68454</v>
      </c>
      <c r="K48" s="223">
        <f>+K49+K51</f>
        <v>0</v>
      </c>
      <c r="L48" s="224" t="e">
        <f>+#REF!*100/#REF!</f>
        <v>#REF!</v>
      </c>
      <c r="M48" s="226">
        <f t="shared" si="2"/>
        <v>128599</v>
      </c>
      <c r="N48" s="269">
        <f t="shared" si="3"/>
        <v>0</v>
      </c>
      <c r="O48" s="3"/>
      <c r="P48" s="3"/>
      <c r="Q48" s="3"/>
      <c r="R48" s="3"/>
      <c r="S48" s="3"/>
    </row>
    <row r="49" spans="1:19" ht="18" customHeight="1" x14ac:dyDescent="0.2">
      <c r="A49" s="241" t="s">
        <v>227</v>
      </c>
      <c r="B49" s="206" t="s">
        <v>93</v>
      </c>
      <c r="C49" s="202">
        <v>28900</v>
      </c>
      <c r="D49" s="275">
        <v>-15895</v>
      </c>
      <c r="E49" s="203">
        <f>SUM(C49:D49)</f>
        <v>13005</v>
      </c>
      <c r="F49" s="204" t="s">
        <v>2</v>
      </c>
      <c r="G49" s="204"/>
      <c r="H49" s="204"/>
      <c r="I49" s="205"/>
      <c r="J49" s="198" t="s">
        <v>2</v>
      </c>
      <c r="K49" s="198">
        <f>+K50+K53</f>
        <v>0</v>
      </c>
      <c r="L49" s="199" t="e">
        <f>+#REF!*100/#REF!</f>
        <v>#REF!</v>
      </c>
      <c r="M49" s="200">
        <f t="shared" si="2"/>
        <v>13005</v>
      </c>
      <c r="N49" s="268" t="s">
        <v>2</v>
      </c>
      <c r="O49" s="3"/>
      <c r="P49" s="3"/>
      <c r="Q49" s="3"/>
      <c r="R49" s="3"/>
      <c r="S49" s="3"/>
    </row>
    <row r="50" spans="1:19" ht="18" customHeight="1" x14ac:dyDescent="0.2">
      <c r="A50" s="242">
        <v>620</v>
      </c>
      <c r="B50" s="206" t="s">
        <v>276</v>
      </c>
      <c r="C50" s="202">
        <v>29756</v>
      </c>
      <c r="D50" s="203">
        <v>10838</v>
      </c>
      <c r="E50" s="203">
        <f>SUM(C50:D50)</f>
        <v>40594</v>
      </c>
      <c r="F50" s="204">
        <v>27204</v>
      </c>
      <c r="G50" s="204"/>
      <c r="H50" s="204"/>
      <c r="I50" s="205"/>
      <c r="J50" s="198">
        <f t="shared" si="0"/>
        <v>27204</v>
      </c>
      <c r="K50" s="198">
        <f>+K51+K54</f>
        <v>0</v>
      </c>
      <c r="L50" s="199" t="e">
        <f>+#REF!*100/#REF!</f>
        <v>#REF!</v>
      </c>
      <c r="M50" s="200">
        <f t="shared" si="2"/>
        <v>40594</v>
      </c>
      <c r="N50" s="268">
        <f t="shared" si="3"/>
        <v>0</v>
      </c>
      <c r="O50" s="3"/>
      <c r="P50" s="3"/>
      <c r="Q50" s="3"/>
      <c r="R50" s="3"/>
      <c r="S50" s="3"/>
    </row>
    <row r="51" spans="1:19" ht="18" customHeight="1" x14ac:dyDescent="0.2">
      <c r="A51" s="242">
        <v>630</v>
      </c>
      <c r="B51" s="206" t="s">
        <v>319</v>
      </c>
      <c r="C51" s="202">
        <v>75000</v>
      </c>
      <c r="D51" s="203"/>
      <c r="E51" s="203">
        <f>SUM(C51:D51)</f>
        <v>75000</v>
      </c>
      <c r="F51" s="204">
        <v>41250</v>
      </c>
      <c r="G51" s="204"/>
      <c r="H51" s="204"/>
      <c r="I51" s="205"/>
      <c r="J51" s="198">
        <f t="shared" si="0"/>
        <v>41250</v>
      </c>
      <c r="K51" s="198">
        <f>+K53+K55</f>
        <v>0</v>
      </c>
      <c r="L51" s="199" t="e">
        <f>+#REF!*100/#REF!</f>
        <v>#REF!</v>
      </c>
      <c r="M51" s="200">
        <f t="shared" si="2"/>
        <v>75000</v>
      </c>
      <c r="N51" s="268">
        <f t="shared" si="3"/>
        <v>0</v>
      </c>
      <c r="O51" s="3"/>
      <c r="P51" s="3"/>
      <c r="Q51" s="3"/>
      <c r="R51" s="3"/>
      <c r="S51" s="3"/>
    </row>
    <row r="52" spans="1:19" ht="18" customHeight="1" thickBot="1" x14ac:dyDescent="0.25">
      <c r="A52" s="242"/>
      <c r="B52" s="206"/>
      <c r="C52" s="194"/>
      <c r="D52" s="197"/>
      <c r="E52" s="246"/>
      <c r="F52" s="246"/>
      <c r="G52" s="194"/>
      <c r="H52" s="194"/>
      <c r="I52" s="197"/>
      <c r="J52" s="210"/>
      <c r="K52" s="210"/>
      <c r="L52" s="211"/>
      <c r="M52" s="212"/>
      <c r="N52" s="272"/>
      <c r="O52" s="3"/>
      <c r="P52" s="3"/>
      <c r="Q52" s="3"/>
      <c r="R52" s="3"/>
      <c r="S52" s="3"/>
    </row>
    <row r="53" spans="1:19" ht="25.5" customHeight="1" thickBot="1" x14ac:dyDescent="0.25">
      <c r="A53" s="247" t="s">
        <v>2</v>
      </c>
      <c r="B53" s="227" t="s">
        <v>273</v>
      </c>
      <c r="C53" s="228">
        <f t="shared" ref="C53:I53" si="6">+C48+C45+C34+C23+C15+C9</f>
        <v>9210534</v>
      </c>
      <c r="D53" s="228">
        <f t="shared" si="6"/>
        <v>0</v>
      </c>
      <c r="E53" s="228">
        <f t="shared" si="6"/>
        <v>9210534</v>
      </c>
      <c r="F53" s="228">
        <f t="shared" si="6"/>
        <v>5025150</v>
      </c>
      <c r="G53" s="228">
        <f t="shared" si="6"/>
        <v>31921.06</v>
      </c>
      <c r="H53" s="228">
        <f t="shared" si="6"/>
        <v>60378.91</v>
      </c>
      <c r="I53" s="228">
        <f t="shared" si="6"/>
        <v>20909.190000000002</v>
      </c>
      <c r="J53" s="229">
        <f t="shared" si="0"/>
        <v>4964771.09</v>
      </c>
      <c r="K53" s="229">
        <f t="shared" si="1"/>
        <v>0</v>
      </c>
      <c r="L53" s="230" t="e">
        <f>+#REF!*100/#REF!</f>
        <v>#REF!</v>
      </c>
      <c r="M53" s="231">
        <f t="shared" si="2"/>
        <v>9150155.0899999999</v>
      </c>
      <c r="N53" s="273">
        <f t="shared" ref="N53" si="7">H53/F53*100</f>
        <v>1.2015344815577644</v>
      </c>
      <c r="O53" s="3">
        <v>28457.85</v>
      </c>
      <c r="P53" s="3"/>
      <c r="Q53" s="3"/>
      <c r="R53" s="3"/>
      <c r="S53" s="3"/>
    </row>
    <row r="54" spans="1:19" x14ac:dyDescent="0.25">
      <c r="A54" s="32"/>
      <c r="B54" s="234"/>
      <c r="C54" s="33"/>
      <c r="D54" s="33"/>
      <c r="E54" s="33"/>
      <c r="F54" s="33"/>
      <c r="G54" s="33"/>
      <c r="H54" s="33"/>
      <c r="I54" s="33"/>
      <c r="J54" s="33"/>
      <c r="K54" s="34"/>
      <c r="L54" s="35"/>
      <c r="M54" s="10"/>
      <c r="O54" s="3"/>
      <c r="P54" s="3"/>
      <c r="Q54" s="3"/>
      <c r="R54" s="3"/>
      <c r="S54" s="3"/>
    </row>
    <row r="55" spans="1:19" x14ac:dyDescent="0.25">
      <c r="A55" s="11"/>
      <c r="B55" s="13"/>
      <c r="F55" s="1" t="s">
        <v>2</v>
      </c>
      <c r="O55" s="3"/>
      <c r="P55" s="3"/>
      <c r="Q55" s="3"/>
      <c r="R55" s="3"/>
      <c r="S55" s="3"/>
    </row>
    <row r="56" spans="1:19" x14ac:dyDescent="0.25">
      <c r="A56" s="11"/>
      <c r="B56" s="13"/>
      <c r="I56" t="s">
        <v>2</v>
      </c>
      <c r="O56" s="3"/>
      <c r="P56" s="3"/>
      <c r="Q56" s="3"/>
      <c r="R56" s="3"/>
      <c r="S56" s="3"/>
    </row>
    <row r="57" spans="1:19" x14ac:dyDescent="0.25">
      <c r="B57" s="190">
        <v>0</v>
      </c>
      <c r="C57" s="185" t="s">
        <v>2</v>
      </c>
    </row>
    <row r="58" spans="1:19" x14ac:dyDescent="0.25">
      <c r="B58" s="235"/>
      <c r="C58" s="186"/>
      <c r="D58" s="186"/>
      <c r="E58" s="186"/>
    </row>
    <row r="59" spans="1:19" x14ac:dyDescent="0.25">
      <c r="B59" s="189"/>
      <c r="C59" s="192"/>
    </row>
    <row r="60" spans="1:19" x14ac:dyDescent="0.25">
      <c r="B60" s="191"/>
      <c r="C60" s="188"/>
      <c r="D60" s="188"/>
      <c r="E60" s="188"/>
    </row>
    <row r="61" spans="1:19" x14ac:dyDescent="0.25">
      <c r="B61" s="189"/>
      <c r="C61" s="190"/>
    </row>
    <row r="62" spans="1:19" x14ac:dyDescent="0.25">
      <c r="B62" s="191"/>
      <c r="C62" s="191"/>
      <c r="D62" s="191"/>
      <c r="E62" s="191"/>
    </row>
    <row r="63" spans="1:19" x14ac:dyDescent="0.25">
      <c r="B63" s="189"/>
      <c r="C63" s="187"/>
    </row>
    <row r="64" spans="1:19" x14ac:dyDescent="0.25">
      <c r="B64" s="191"/>
      <c r="C64" s="188"/>
      <c r="D64" s="188"/>
      <c r="E64" s="188"/>
    </row>
    <row r="65" spans="1:5" x14ac:dyDescent="0.25">
      <c r="B65" s="189"/>
      <c r="C65" s="190"/>
    </row>
    <row r="66" spans="1:5" x14ac:dyDescent="0.25">
      <c r="B66" s="191"/>
      <c r="C66" s="191"/>
      <c r="D66" s="191"/>
      <c r="E66" s="191"/>
    </row>
    <row r="67" spans="1:5" x14ac:dyDescent="0.25">
      <c r="B67" s="189"/>
      <c r="C67" s="187"/>
    </row>
    <row r="68" spans="1:5" x14ac:dyDescent="0.25">
      <c r="B68" s="191"/>
      <c r="C68" s="188"/>
      <c r="D68" s="188"/>
      <c r="E68" s="188"/>
    </row>
    <row r="69" spans="1:5" x14ac:dyDescent="0.25">
      <c r="B69" s="189"/>
      <c r="C69" s="190"/>
    </row>
    <row r="70" spans="1:5" x14ac:dyDescent="0.25">
      <c r="B70" s="191"/>
      <c r="C70" s="191"/>
      <c r="D70" s="191"/>
      <c r="E70" s="191"/>
    </row>
    <row r="71" spans="1:5" x14ac:dyDescent="0.25">
      <c r="B71" s="189"/>
      <c r="C71" s="190"/>
    </row>
    <row r="72" spans="1:5" x14ac:dyDescent="0.25">
      <c r="B72" s="191"/>
      <c r="C72" s="191"/>
      <c r="D72" s="189"/>
      <c r="E72" s="191"/>
    </row>
    <row r="73" spans="1:5" x14ac:dyDescent="0.25">
      <c r="B73" s="189"/>
      <c r="C73" s="190"/>
    </row>
    <row r="74" spans="1:5" x14ac:dyDescent="0.25">
      <c r="B74" s="191"/>
      <c r="C74" s="191"/>
      <c r="D74" s="189"/>
      <c r="E74" s="191"/>
    </row>
    <row r="75" spans="1:5" x14ac:dyDescent="0.25">
      <c r="B75" s="189"/>
      <c r="C75" s="190"/>
    </row>
    <row r="76" spans="1:5" x14ac:dyDescent="0.25">
      <c r="A76" s="307"/>
      <c r="B76" s="13"/>
    </row>
    <row r="77" spans="1:5" x14ac:dyDescent="0.25">
      <c r="A77" s="307"/>
      <c r="B77" s="13"/>
    </row>
    <row r="78" spans="1:5" x14ac:dyDescent="0.25">
      <c r="A78" s="11"/>
      <c r="B78" s="13"/>
    </row>
    <row r="79" spans="1:5" x14ac:dyDescent="0.25">
      <c r="A79" s="11"/>
      <c r="B79" s="13"/>
    </row>
    <row r="80" spans="1:5" x14ac:dyDescent="0.25">
      <c r="A80" s="14"/>
      <c r="B80" s="13"/>
    </row>
    <row r="81" spans="1:11" x14ac:dyDescent="0.25">
      <c r="A81" s="14"/>
      <c r="B81" s="13"/>
    </row>
    <row r="82" spans="1:11" x14ac:dyDescent="0.25">
      <c r="A82" s="14"/>
      <c r="B82" s="13"/>
    </row>
    <row r="83" spans="1:11" x14ac:dyDescent="0.25">
      <c r="A83" s="14"/>
      <c r="B83" s="13"/>
    </row>
    <row r="84" spans="1:11" ht="14.25" thickBot="1" x14ac:dyDescent="0.3">
      <c r="A84" s="11"/>
      <c r="B84" s="13"/>
    </row>
    <row r="85" spans="1:11" ht="14.25" thickTop="1" x14ac:dyDescent="0.25">
      <c r="A85" s="11"/>
      <c r="B85" s="236"/>
      <c r="C85" s="15"/>
      <c r="D85" s="9"/>
      <c r="E85" s="9"/>
      <c r="F85" s="9"/>
      <c r="G85" s="9"/>
      <c r="H85" s="9"/>
      <c r="I85" s="9"/>
      <c r="J85" s="9"/>
      <c r="K85" s="12"/>
    </row>
    <row r="86" spans="1:11" x14ac:dyDescent="0.25">
      <c r="A86" s="4"/>
      <c r="B86" s="2"/>
      <c r="C86" s="4"/>
      <c r="D86" s="4"/>
      <c r="E86" s="4"/>
      <c r="F86" s="4"/>
      <c r="G86" s="4"/>
      <c r="H86" s="4"/>
      <c r="I86" s="4"/>
      <c r="J86" s="4"/>
      <c r="K86" s="16"/>
    </row>
    <row r="87" spans="1:11" x14ac:dyDescent="0.25">
      <c r="A87" s="5"/>
      <c r="B87" s="17"/>
      <c r="C87" s="4"/>
      <c r="D87" s="4"/>
      <c r="E87" s="4"/>
      <c r="F87" s="4"/>
      <c r="G87" s="5"/>
      <c r="H87" s="5"/>
      <c r="I87" s="5"/>
      <c r="J87" s="5"/>
      <c r="K87" s="16"/>
    </row>
    <row r="88" spans="1:11" x14ac:dyDescent="0.25">
      <c r="A88" s="5"/>
      <c r="B88" s="17"/>
      <c r="C88" s="4"/>
      <c r="D88" s="4"/>
      <c r="E88" s="4"/>
      <c r="F88" s="4"/>
      <c r="G88" s="5"/>
      <c r="H88" s="5"/>
      <c r="I88" s="5"/>
      <c r="J88" s="5"/>
      <c r="K88" s="16"/>
    </row>
    <row r="89" spans="1:11" x14ac:dyDescent="0.25">
      <c r="A89" s="5"/>
      <c r="B89" s="17"/>
      <c r="C89" s="4"/>
      <c r="D89" s="4"/>
      <c r="E89" s="4"/>
      <c r="F89" s="4"/>
      <c r="G89" s="5"/>
      <c r="H89" s="5"/>
      <c r="I89" s="5"/>
      <c r="J89" s="5"/>
      <c r="K89" s="16"/>
    </row>
    <row r="90" spans="1:11" x14ac:dyDescent="0.25">
      <c r="A90" s="5"/>
      <c r="B90" s="17"/>
      <c r="C90" s="4"/>
      <c r="D90" s="4"/>
      <c r="E90" s="4"/>
      <c r="F90" s="4"/>
      <c r="G90" s="5"/>
      <c r="H90" s="5"/>
      <c r="I90" s="5"/>
      <c r="J90" s="5"/>
      <c r="K90" s="16"/>
    </row>
    <row r="91" spans="1:11" x14ac:dyDescent="0.25">
      <c r="A91" s="5"/>
      <c r="B91" s="17"/>
      <c r="C91" s="4"/>
      <c r="D91" s="4"/>
      <c r="E91" s="4"/>
      <c r="F91" s="4"/>
      <c r="G91" s="5"/>
      <c r="H91" s="5"/>
      <c r="I91" s="5"/>
      <c r="J91" s="5"/>
      <c r="K91" s="16"/>
    </row>
    <row r="92" spans="1:11" x14ac:dyDescent="0.25">
      <c r="A92" s="5"/>
      <c r="B92" s="17"/>
      <c r="C92" s="4"/>
      <c r="D92" s="4"/>
      <c r="E92" s="4"/>
      <c r="F92" s="4"/>
      <c r="G92" s="5"/>
      <c r="H92" s="5"/>
      <c r="I92" s="5"/>
      <c r="J92" s="5"/>
      <c r="K92" s="16"/>
    </row>
    <row r="93" spans="1:11" x14ac:dyDescent="0.25">
      <c r="A93" s="5"/>
      <c r="B93" s="17"/>
      <c r="C93" s="4"/>
      <c r="D93" s="4"/>
      <c r="E93" s="4"/>
      <c r="F93" s="4"/>
      <c r="G93" s="5"/>
      <c r="H93" s="5"/>
      <c r="I93" s="5"/>
      <c r="J93" s="5"/>
      <c r="K93" s="16"/>
    </row>
    <row r="94" spans="1:11" x14ac:dyDescent="0.25">
      <c r="A94" s="5"/>
      <c r="B94" s="17"/>
      <c r="C94" s="4"/>
      <c r="D94" s="4"/>
      <c r="E94" s="4"/>
      <c r="F94" s="4"/>
      <c r="G94" s="5"/>
      <c r="H94" s="5"/>
      <c r="I94" s="5"/>
      <c r="J94" s="5"/>
      <c r="K94" s="16"/>
    </row>
    <row r="95" spans="1:11" x14ac:dyDescent="0.25">
      <c r="A95" s="5"/>
      <c r="B95" s="17"/>
      <c r="C95" s="4"/>
      <c r="D95" s="4"/>
      <c r="E95" s="4"/>
      <c r="F95" s="4"/>
      <c r="G95" s="5"/>
      <c r="H95" s="5"/>
      <c r="I95" s="5"/>
      <c r="J95" s="5"/>
      <c r="K95" s="16"/>
    </row>
    <row r="96" spans="1:11" x14ac:dyDescent="0.25">
      <c r="A96" s="5"/>
      <c r="B96" s="17"/>
      <c r="C96" s="4"/>
      <c r="D96" s="4"/>
      <c r="E96" s="4"/>
      <c r="F96" s="4"/>
      <c r="G96" s="5"/>
      <c r="H96" s="5"/>
      <c r="I96" s="5"/>
      <c r="J96" s="5"/>
      <c r="K96" s="16"/>
    </row>
    <row r="97" spans="1:14" x14ac:dyDescent="0.25">
      <c r="A97" s="5"/>
      <c r="B97" s="17"/>
      <c r="C97" s="4"/>
      <c r="D97" s="4"/>
      <c r="E97" s="4"/>
      <c r="F97" s="4"/>
      <c r="G97" s="5"/>
      <c r="H97" s="5"/>
      <c r="I97" s="5"/>
      <c r="J97" s="5"/>
      <c r="K97" s="16"/>
    </row>
    <row r="98" spans="1:14" x14ac:dyDescent="0.25">
      <c r="A98" s="5"/>
      <c r="B98" s="17"/>
      <c r="C98" s="4"/>
      <c r="D98" s="4"/>
      <c r="E98" s="4"/>
      <c r="F98" s="4"/>
      <c r="G98" s="5"/>
      <c r="H98" s="5"/>
      <c r="I98" s="5"/>
      <c r="J98" s="5"/>
      <c r="K98" s="16"/>
    </row>
    <row r="99" spans="1:14" x14ac:dyDescent="0.25">
      <c r="A99" s="5"/>
      <c r="B99" s="17"/>
      <c r="C99" s="4"/>
      <c r="D99" s="4"/>
      <c r="E99" s="4"/>
      <c r="F99" s="4"/>
      <c r="G99" s="5"/>
      <c r="H99" s="5"/>
      <c r="I99" s="5"/>
      <c r="J99" s="5"/>
      <c r="K99" s="16"/>
    </row>
    <row r="100" spans="1:14" x14ac:dyDescent="0.25">
      <c r="A100" s="5"/>
      <c r="B100" s="17"/>
      <c r="C100" s="4"/>
      <c r="D100" s="4"/>
      <c r="E100" s="4"/>
      <c r="F100" s="4"/>
      <c r="G100" s="5"/>
      <c r="H100" s="5"/>
      <c r="I100" s="5"/>
      <c r="J100" s="5"/>
      <c r="K100" s="16"/>
    </row>
    <row r="101" spans="1:14" x14ac:dyDescent="0.25">
      <c r="A101" s="5"/>
      <c r="B101" s="17"/>
      <c r="C101" s="4"/>
      <c r="D101" s="4"/>
      <c r="E101" s="4"/>
      <c r="F101" s="4"/>
      <c r="G101" s="5"/>
      <c r="H101" s="5"/>
      <c r="I101" s="5"/>
      <c r="J101" s="5"/>
      <c r="K101" s="16"/>
    </row>
    <row r="102" spans="1:14" x14ac:dyDescent="0.25">
      <c r="A102" s="5"/>
      <c r="B102" s="17"/>
      <c r="C102" s="4"/>
      <c r="D102" s="4"/>
      <c r="E102" s="4"/>
      <c r="F102" s="4"/>
      <c r="G102" s="5"/>
      <c r="H102" s="5"/>
      <c r="I102" s="5"/>
      <c r="J102" s="5"/>
      <c r="K102" s="16"/>
    </row>
    <row r="103" spans="1:14" x14ac:dyDescent="0.25">
      <c r="A103" s="5"/>
      <c r="B103" s="17"/>
      <c r="C103" s="4"/>
      <c r="D103" s="4"/>
      <c r="E103" s="4"/>
      <c r="F103" s="4"/>
      <c r="G103" s="5"/>
      <c r="H103" s="5"/>
      <c r="I103" s="5"/>
      <c r="J103" s="5"/>
      <c r="K103" s="16"/>
    </row>
    <row r="104" spans="1:14" x14ac:dyDescent="0.25">
      <c r="A104" s="5"/>
      <c r="B104" s="17"/>
      <c r="C104" s="4"/>
      <c r="D104" s="4"/>
      <c r="E104" s="4"/>
      <c r="F104" s="4"/>
      <c r="G104" s="5"/>
      <c r="H104" s="5"/>
      <c r="I104" s="5"/>
      <c r="J104" s="5"/>
      <c r="K104" s="16"/>
    </row>
    <row r="105" spans="1:14" x14ac:dyDescent="0.25">
      <c r="A105" s="5"/>
      <c r="B105" s="17"/>
      <c r="C105" s="4"/>
      <c r="D105" s="4"/>
      <c r="E105" s="4"/>
      <c r="F105" s="4"/>
      <c r="G105" s="5"/>
      <c r="H105" s="5"/>
      <c r="I105" s="5"/>
      <c r="J105" s="5"/>
      <c r="K105" s="16"/>
    </row>
    <row r="106" spans="1:14" x14ac:dyDescent="0.25">
      <c r="A106" s="5"/>
      <c r="B106" s="17"/>
      <c r="C106" s="5"/>
      <c r="D106" s="5"/>
      <c r="E106" s="5"/>
      <c r="F106" s="5"/>
      <c r="G106" s="5"/>
      <c r="H106" s="5"/>
      <c r="I106" s="5"/>
      <c r="J106" s="5"/>
      <c r="K106" s="16"/>
    </row>
    <row r="107" spans="1:14" x14ac:dyDescent="0.25">
      <c r="A107" s="5"/>
      <c r="B107" s="17"/>
      <c r="C107" s="5"/>
      <c r="D107" s="5"/>
      <c r="E107" s="5"/>
      <c r="F107" s="5"/>
      <c r="G107" s="5"/>
      <c r="H107" s="5"/>
      <c r="I107" s="5"/>
      <c r="J107" s="5"/>
      <c r="K107" s="16"/>
      <c r="L107" s="22"/>
      <c r="M107" s="8" t="s">
        <v>2</v>
      </c>
      <c r="N107" s="19"/>
    </row>
    <row r="108" spans="1:14" x14ac:dyDescent="0.25">
      <c r="A108" s="5"/>
      <c r="B108" s="17"/>
      <c r="C108" s="5"/>
      <c r="D108" s="5"/>
      <c r="E108" s="5"/>
      <c r="F108" s="5"/>
      <c r="G108" s="5"/>
      <c r="H108" s="5"/>
      <c r="I108" s="5"/>
      <c r="J108" s="5"/>
      <c r="K108" s="16"/>
      <c r="L108" s="22"/>
      <c r="M108" s="8" t="s">
        <v>2</v>
      </c>
      <c r="N108" s="19"/>
    </row>
    <row r="109" spans="1:14" x14ac:dyDescent="0.25">
      <c r="A109" s="5"/>
      <c r="B109" s="17"/>
      <c r="C109" s="5"/>
      <c r="D109" s="5"/>
      <c r="E109" s="5"/>
      <c r="F109" s="5"/>
      <c r="G109" s="5"/>
      <c r="H109" s="5"/>
      <c r="I109" s="5"/>
      <c r="J109" s="5"/>
      <c r="K109" s="16"/>
      <c r="L109" s="22"/>
      <c r="M109" s="8" t="s">
        <v>2</v>
      </c>
      <c r="N109" s="19"/>
    </row>
    <row r="110" spans="1:14" x14ac:dyDescent="0.25">
      <c r="A110" s="5"/>
      <c r="B110" s="17"/>
      <c r="C110" s="5"/>
      <c r="D110" s="5"/>
      <c r="E110" s="5"/>
      <c r="F110" s="5"/>
      <c r="G110" s="5"/>
      <c r="H110" s="5"/>
      <c r="I110" s="5"/>
      <c r="J110" s="5"/>
      <c r="K110" s="16"/>
      <c r="L110" s="22"/>
      <c r="M110" s="8" t="s">
        <v>2</v>
      </c>
      <c r="N110" s="19"/>
    </row>
    <row r="111" spans="1:14" x14ac:dyDescent="0.25">
      <c r="A111" s="5"/>
      <c r="B111" s="17"/>
      <c r="C111" s="5"/>
      <c r="D111" s="5"/>
      <c r="E111" s="5"/>
      <c r="F111" s="5"/>
      <c r="G111" s="5"/>
      <c r="H111" s="5"/>
      <c r="I111" s="5"/>
      <c r="J111" s="5"/>
      <c r="K111" s="16"/>
      <c r="L111" s="22"/>
      <c r="M111" s="8" t="s">
        <v>2</v>
      </c>
      <c r="N111" s="19"/>
    </row>
    <row r="112" spans="1:14" x14ac:dyDescent="0.25">
      <c r="A112" s="5"/>
      <c r="B112" s="17"/>
      <c r="C112" s="5"/>
      <c r="D112" s="5"/>
      <c r="E112" s="5"/>
      <c r="F112" s="5"/>
      <c r="G112" s="5"/>
      <c r="H112" s="5"/>
      <c r="I112" s="5"/>
      <c r="J112" s="5"/>
      <c r="K112" s="16"/>
      <c r="L112" s="22"/>
      <c r="M112" s="8" t="s">
        <v>2</v>
      </c>
      <c r="N112" s="19"/>
    </row>
    <row r="113" spans="1:14" x14ac:dyDescent="0.25">
      <c r="A113" s="5"/>
      <c r="B113" s="17"/>
      <c r="C113" s="5"/>
      <c r="D113" s="5"/>
      <c r="E113" s="5"/>
      <c r="F113" s="5"/>
      <c r="G113" s="5"/>
      <c r="H113" s="5"/>
      <c r="I113" s="5"/>
      <c r="J113" s="5"/>
      <c r="K113" s="16"/>
      <c r="L113" s="22"/>
      <c r="M113" s="8" t="s">
        <v>2</v>
      </c>
      <c r="N113" s="19"/>
    </row>
    <row r="114" spans="1:14" x14ac:dyDescent="0.25">
      <c r="A114" s="5"/>
      <c r="B114" s="17"/>
      <c r="C114" s="5"/>
      <c r="D114" s="5"/>
      <c r="E114" s="5"/>
      <c r="F114" s="5"/>
      <c r="G114" s="5"/>
      <c r="H114" s="5"/>
      <c r="I114" s="5"/>
      <c r="J114" s="5"/>
      <c r="K114" s="16"/>
      <c r="L114" s="22"/>
      <c r="M114" s="8" t="s">
        <v>2</v>
      </c>
      <c r="N114" s="19"/>
    </row>
    <row r="115" spans="1:14" x14ac:dyDescent="0.25">
      <c r="A115" s="5"/>
      <c r="B115" s="17"/>
      <c r="C115" s="5"/>
      <c r="D115" s="5"/>
      <c r="E115" s="5"/>
      <c r="F115" s="5"/>
      <c r="G115" s="5"/>
      <c r="H115" s="5"/>
      <c r="I115" s="5"/>
      <c r="J115" s="5"/>
      <c r="K115" s="16"/>
      <c r="L115" s="22"/>
      <c r="M115" s="8" t="s">
        <v>2</v>
      </c>
      <c r="N115" s="19"/>
    </row>
    <row r="116" spans="1:14" x14ac:dyDescent="0.25">
      <c r="A116" s="5"/>
      <c r="B116" s="17"/>
      <c r="C116" s="5"/>
      <c r="D116" s="5"/>
      <c r="E116" s="5"/>
      <c r="F116" s="5"/>
      <c r="G116" s="5"/>
      <c r="H116" s="5"/>
      <c r="I116" s="5"/>
      <c r="J116" s="5"/>
      <c r="K116" s="18"/>
      <c r="L116" s="22"/>
      <c r="M116" s="8" t="s">
        <v>2</v>
      </c>
      <c r="N116" s="19"/>
    </row>
    <row r="117" spans="1:14" x14ac:dyDescent="0.25">
      <c r="A117" s="5"/>
      <c r="B117" s="17"/>
      <c r="C117" s="5"/>
      <c r="D117" s="5"/>
      <c r="E117" s="5"/>
      <c r="F117" s="5"/>
      <c r="G117" s="5"/>
      <c r="H117" s="5"/>
      <c r="I117" s="5"/>
      <c r="J117" s="5"/>
      <c r="K117" s="18"/>
      <c r="L117" s="22"/>
      <c r="M117" s="8" t="s">
        <v>2</v>
      </c>
      <c r="N117" s="19"/>
    </row>
    <row r="118" spans="1:14" x14ac:dyDescent="0.25">
      <c r="A118" s="5"/>
      <c r="B118" s="17"/>
      <c r="C118" s="5"/>
      <c r="D118" s="5"/>
      <c r="E118" s="5"/>
      <c r="F118" s="5"/>
      <c r="G118" s="5"/>
      <c r="H118" s="5"/>
      <c r="I118" s="5"/>
      <c r="J118" s="5"/>
      <c r="K118" s="18"/>
      <c r="L118" s="22"/>
      <c r="M118" s="8" t="s">
        <v>2</v>
      </c>
      <c r="N118" s="19"/>
    </row>
    <row r="119" spans="1:14" x14ac:dyDescent="0.25">
      <c r="A119" s="5"/>
      <c r="B119" s="17"/>
      <c r="C119" s="5"/>
      <c r="D119" s="5"/>
      <c r="E119" s="5"/>
      <c r="F119" s="5"/>
      <c r="G119" s="5"/>
      <c r="H119" s="5"/>
      <c r="I119" s="5"/>
      <c r="J119" s="5"/>
      <c r="K119" s="18"/>
      <c r="L119" s="22"/>
      <c r="M119" s="8" t="s">
        <v>2</v>
      </c>
      <c r="N119" s="19"/>
    </row>
    <row r="120" spans="1:14" x14ac:dyDescent="0.25">
      <c r="A120" s="5"/>
      <c r="B120" s="17"/>
      <c r="C120" s="5"/>
      <c r="D120" s="5"/>
      <c r="E120" s="5"/>
      <c r="F120" s="5"/>
      <c r="G120" s="5"/>
      <c r="H120" s="5"/>
      <c r="I120" s="5"/>
      <c r="J120" s="5"/>
      <c r="K120" s="18"/>
      <c r="L120" s="22"/>
      <c r="M120" s="8" t="s">
        <v>2</v>
      </c>
      <c r="N120" s="19"/>
    </row>
    <row r="121" spans="1:14" x14ac:dyDescent="0.25">
      <c r="A121" s="5"/>
      <c r="B121" s="17"/>
      <c r="C121" s="5"/>
      <c r="D121" s="5"/>
      <c r="E121" s="5"/>
      <c r="F121" s="5"/>
      <c r="G121" s="5"/>
      <c r="H121" s="5"/>
      <c r="I121" s="5"/>
      <c r="J121" s="5"/>
      <c r="K121" s="18"/>
      <c r="L121" s="22"/>
      <c r="M121" s="8" t="s">
        <v>2</v>
      </c>
      <c r="N121" s="19"/>
    </row>
    <row r="122" spans="1:14" x14ac:dyDescent="0.25">
      <c r="A122" s="5"/>
      <c r="B122" s="17"/>
      <c r="C122" s="5"/>
      <c r="D122" s="5"/>
      <c r="E122" s="5"/>
      <c r="F122" s="5"/>
      <c r="G122" s="5"/>
      <c r="H122" s="5"/>
      <c r="I122" s="5"/>
      <c r="J122" s="5"/>
      <c r="K122" s="18"/>
      <c r="L122" s="22"/>
      <c r="M122" s="8" t="s">
        <v>2</v>
      </c>
      <c r="N122" s="19"/>
    </row>
    <row r="123" spans="1:14" x14ac:dyDescent="0.25">
      <c r="B123" s="13"/>
      <c r="K123" s="8"/>
      <c r="L123" s="23"/>
      <c r="M123" s="8" t="s">
        <v>2</v>
      </c>
      <c r="N123" s="19"/>
    </row>
    <row r="124" spans="1:14" x14ac:dyDescent="0.25">
      <c r="B124" s="13"/>
      <c r="K124" s="8"/>
      <c r="L124" s="23"/>
      <c r="M124" s="8" t="s">
        <v>2</v>
      </c>
      <c r="N124" s="19"/>
    </row>
    <row r="125" spans="1:14" x14ac:dyDescent="0.25">
      <c r="B125" s="13"/>
      <c r="K125" s="8"/>
      <c r="L125" s="23"/>
      <c r="M125" s="8" t="s">
        <v>2</v>
      </c>
      <c r="N125" s="19"/>
    </row>
    <row r="126" spans="1:14" x14ac:dyDescent="0.25">
      <c r="B126" s="13"/>
      <c r="K126" s="8"/>
      <c r="L126" s="23"/>
      <c r="M126" s="8" t="s">
        <v>2</v>
      </c>
      <c r="N126" s="19"/>
    </row>
    <row r="127" spans="1:14" x14ac:dyDescent="0.25">
      <c r="B127" s="13"/>
      <c r="K127" s="8"/>
      <c r="L127" s="23"/>
      <c r="M127" s="8" t="s">
        <v>2</v>
      </c>
      <c r="N127" s="19"/>
    </row>
    <row r="128" spans="1:14" x14ac:dyDescent="0.25">
      <c r="B128" s="13"/>
      <c r="K128" s="8"/>
      <c r="L128" s="23"/>
      <c r="M128" s="8" t="s">
        <v>2</v>
      </c>
      <c r="N128" s="19"/>
    </row>
    <row r="129" spans="2:14" x14ac:dyDescent="0.25">
      <c r="B129" s="13"/>
      <c r="K129" s="8"/>
      <c r="L129" s="23"/>
      <c r="M129" s="8" t="s">
        <v>2</v>
      </c>
      <c r="N129" s="19"/>
    </row>
    <row r="130" spans="2:14" x14ac:dyDescent="0.25">
      <c r="B130" s="13"/>
      <c r="K130" s="8"/>
      <c r="L130" s="23"/>
      <c r="M130" s="8" t="s">
        <v>2</v>
      </c>
      <c r="N130" s="19"/>
    </row>
    <row r="131" spans="2:14" x14ac:dyDescent="0.25">
      <c r="B131" s="13"/>
      <c r="K131" s="8"/>
      <c r="L131" s="23"/>
      <c r="M131" s="8" t="s">
        <v>2</v>
      </c>
      <c r="N131" s="19"/>
    </row>
    <row r="132" spans="2:14" x14ac:dyDescent="0.25">
      <c r="B132" s="13"/>
      <c r="K132" s="8"/>
      <c r="L132" s="23"/>
      <c r="M132" s="8" t="s">
        <v>2</v>
      </c>
      <c r="N132" s="19"/>
    </row>
    <row r="133" spans="2:14" x14ac:dyDescent="0.25">
      <c r="B133" s="13"/>
      <c r="K133" s="8"/>
      <c r="L133" s="23"/>
      <c r="M133" s="8" t="s">
        <v>2</v>
      </c>
      <c r="N133" s="19"/>
    </row>
    <row r="134" spans="2:14" x14ac:dyDescent="0.25">
      <c r="B134" s="13"/>
      <c r="K134" s="8"/>
      <c r="L134" s="23"/>
      <c r="M134" s="8" t="s">
        <v>2</v>
      </c>
      <c r="N134" s="19"/>
    </row>
    <row r="135" spans="2:14" x14ac:dyDescent="0.25">
      <c r="B135" s="13"/>
      <c r="K135" s="8"/>
      <c r="L135" s="23"/>
      <c r="M135" s="8" t="s">
        <v>2</v>
      </c>
      <c r="N135" s="19"/>
    </row>
    <row r="136" spans="2:14" x14ac:dyDescent="0.25">
      <c r="B136" s="13"/>
      <c r="K136" s="8"/>
      <c r="L136" s="23"/>
      <c r="M136" s="8" t="s">
        <v>2</v>
      </c>
      <c r="N136" s="19"/>
    </row>
    <row r="137" spans="2:14" x14ac:dyDescent="0.25">
      <c r="B137" s="13"/>
      <c r="K137" s="8"/>
      <c r="L137" s="23"/>
      <c r="M137" s="8" t="s">
        <v>2</v>
      </c>
      <c r="N137" s="19"/>
    </row>
    <row r="138" spans="2:14" x14ac:dyDescent="0.25">
      <c r="B138" s="13"/>
      <c r="K138" s="8"/>
      <c r="L138" s="23"/>
      <c r="M138" s="8" t="s">
        <v>2</v>
      </c>
      <c r="N138" s="19"/>
    </row>
    <row r="139" spans="2:14" x14ac:dyDescent="0.25">
      <c r="B139" s="13"/>
      <c r="K139" s="8"/>
      <c r="L139" s="23"/>
      <c r="M139" s="8" t="s">
        <v>2</v>
      </c>
      <c r="N139" s="19"/>
    </row>
    <row r="140" spans="2:14" x14ac:dyDescent="0.25">
      <c r="B140" s="13"/>
      <c r="K140" s="8"/>
      <c r="L140" s="23"/>
      <c r="M140" s="8" t="s">
        <v>2</v>
      </c>
      <c r="N140" s="19"/>
    </row>
    <row r="141" spans="2:14" x14ac:dyDescent="0.25">
      <c r="B141" s="13"/>
      <c r="K141" s="8"/>
      <c r="L141" s="23"/>
      <c r="M141" s="8" t="s">
        <v>2</v>
      </c>
      <c r="N141" s="19"/>
    </row>
    <row r="142" spans="2:14" x14ac:dyDescent="0.25">
      <c r="B142" s="13"/>
      <c r="K142" s="8"/>
      <c r="L142" s="23"/>
      <c r="M142" s="8" t="s">
        <v>2</v>
      </c>
      <c r="N142" s="20"/>
    </row>
    <row r="143" spans="2:14" x14ac:dyDescent="0.25">
      <c r="B143" s="13"/>
      <c r="K143" s="8"/>
      <c r="L143" s="23"/>
      <c r="M143" s="8" t="s">
        <v>2</v>
      </c>
      <c r="N143" s="20"/>
    </row>
    <row r="144" spans="2:14" x14ac:dyDescent="0.25">
      <c r="B144" s="13"/>
      <c r="K144" s="8"/>
      <c r="L144" s="23"/>
      <c r="M144" s="8" t="s">
        <v>2</v>
      </c>
      <c r="N144" s="20"/>
    </row>
    <row r="145" spans="2:14" x14ac:dyDescent="0.25">
      <c r="B145" s="13"/>
      <c r="K145" s="8"/>
      <c r="L145" s="23"/>
      <c r="M145" s="8" t="s">
        <v>2</v>
      </c>
      <c r="N145" s="20"/>
    </row>
    <row r="146" spans="2:14" x14ac:dyDescent="0.25">
      <c r="B146" s="13"/>
      <c r="K146" s="8"/>
      <c r="L146" s="23"/>
      <c r="M146" s="8" t="s">
        <v>2</v>
      </c>
      <c r="N146" s="20"/>
    </row>
    <row r="147" spans="2:14" x14ac:dyDescent="0.25">
      <c r="B147" s="13"/>
      <c r="K147" s="8"/>
      <c r="L147" s="23"/>
      <c r="M147" s="8" t="s">
        <v>2</v>
      </c>
      <c r="N147" s="20"/>
    </row>
    <row r="148" spans="2:14" x14ac:dyDescent="0.25">
      <c r="B148" s="13"/>
      <c r="K148" s="8"/>
      <c r="L148" s="23"/>
      <c r="M148" s="8" t="s">
        <v>2</v>
      </c>
      <c r="N148" s="20"/>
    </row>
    <row r="149" spans="2:14" x14ac:dyDescent="0.25">
      <c r="B149" s="13"/>
      <c r="K149" s="8"/>
      <c r="L149" s="23"/>
      <c r="M149" s="8" t="s">
        <v>2</v>
      </c>
      <c r="N149" s="20"/>
    </row>
    <row r="150" spans="2:14" x14ac:dyDescent="0.25">
      <c r="B150" s="13"/>
      <c r="K150" s="8"/>
      <c r="L150" s="23"/>
      <c r="M150" s="8" t="s">
        <v>2</v>
      </c>
      <c r="N150" s="20"/>
    </row>
    <row r="151" spans="2:14" x14ac:dyDescent="0.25">
      <c r="B151" s="13"/>
      <c r="K151" s="8"/>
      <c r="L151" s="23"/>
      <c r="M151" s="8" t="s">
        <v>2</v>
      </c>
      <c r="N151" s="20"/>
    </row>
    <row r="152" spans="2:14" x14ac:dyDescent="0.25">
      <c r="B152" s="13"/>
      <c r="K152" s="8"/>
      <c r="L152" s="23"/>
      <c r="M152" s="8" t="s">
        <v>2</v>
      </c>
      <c r="N152" s="20"/>
    </row>
    <row r="153" spans="2:14" x14ac:dyDescent="0.25">
      <c r="B153" s="13"/>
      <c r="K153" s="8"/>
      <c r="L153" s="23"/>
      <c r="M153" s="8" t="s">
        <v>2</v>
      </c>
      <c r="N153" s="20"/>
    </row>
    <row r="154" spans="2:14" x14ac:dyDescent="0.25">
      <c r="B154" s="13"/>
      <c r="K154" s="8"/>
      <c r="L154" s="23"/>
      <c r="M154" s="8" t="s">
        <v>2</v>
      </c>
      <c r="N154" s="20"/>
    </row>
    <row r="155" spans="2:14" x14ac:dyDescent="0.25">
      <c r="B155" s="13"/>
      <c r="K155" s="8"/>
      <c r="L155" s="23"/>
      <c r="M155" s="8" t="s">
        <v>2</v>
      </c>
      <c r="N155" s="20"/>
    </row>
    <row r="156" spans="2:14" x14ac:dyDescent="0.25">
      <c r="B156" s="13"/>
      <c r="K156" s="8"/>
      <c r="L156" s="23"/>
      <c r="M156" s="8" t="s">
        <v>2</v>
      </c>
      <c r="N156" s="20"/>
    </row>
    <row r="157" spans="2:14" x14ac:dyDescent="0.25">
      <c r="B157" s="13"/>
      <c r="K157" s="8"/>
      <c r="L157" s="23"/>
      <c r="M157" s="8" t="s">
        <v>2</v>
      </c>
      <c r="N157" s="20"/>
    </row>
    <row r="158" spans="2:14" x14ac:dyDescent="0.25">
      <c r="B158" s="13"/>
      <c r="K158" s="8"/>
      <c r="L158" s="23"/>
      <c r="M158" s="8" t="s">
        <v>2</v>
      </c>
      <c r="N158" s="20"/>
    </row>
    <row r="159" spans="2:14" x14ac:dyDescent="0.25">
      <c r="B159" s="13"/>
      <c r="K159" s="8"/>
      <c r="L159" s="23"/>
      <c r="M159" s="8" t="s">
        <v>2</v>
      </c>
      <c r="N159" s="20"/>
    </row>
    <row r="160" spans="2:14" x14ac:dyDescent="0.25">
      <c r="B160" s="13"/>
      <c r="K160" s="8"/>
      <c r="L160" s="23"/>
      <c r="M160" s="8" t="s">
        <v>2</v>
      </c>
      <c r="N160" s="20"/>
    </row>
    <row r="161" spans="2:14" x14ac:dyDescent="0.25">
      <c r="B161" s="13"/>
      <c r="K161" s="8"/>
      <c r="L161" s="23"/>
      <c r="M161" s="8" t="s">
        <v>2</v>
      </c>
      <c r="N161" s="20"/>
    </row>
    <row r="162" spans="2:14" x14ac:dyDescent="0.25">
      <c r="B162" s="13"/>
      <c r="K162" s="8"/>
      <c r="L162" s="23"/>
      <c r="M162" s="8" t="s">
        <v>2</v>
      </c>
      <c r="N162" s="20"/>
    </row>
    <row r="163" spans="2:14" x14ac:dyDescent="0.25">
      <c r="B163" s="13"/>
      <c r="K163" s="8"/>
      <c r="L163" s="23"/>
      <c r="M163" s="8" t="s">
        <v>2</v>
      </c>
      <c r="N163" s="20"/>
    </row>
    <row r="164" spans="2:14" x14ac:dyDescent="0.25">
      <c r="B164" s="13"/>
      <c r="K164" s="8"/>
      <c r="L164" s="23"/>
      <c r="M164" s="8" t="s">
        <v>2</v>
      </c>
      <c r="N164" s="20"/>
    </row>
    <row r="165" spans="2:14" x14ac:dyDescent="0.25">
      <c r="B165" s="13"/>
      <c r="K165" s="8"/>
      <c r="L165" s="23"/>
      <c r="M165" s="8" t="s">
        <v>2</v>
      </c>
      <c r="N165" s="20"/>
    </row>
    <row r="166" spans="2:14" x14ac:dyDescent="0.25">
      <c r="B166" s="13"/>
      <c r="K166" s="8"/>
      <c r="L166" s="23"/>
      <c r="M166" s="8" t="s">
        <v>2</v>
      </c>
      <c r="N166" s="20"/>
    </row>
    <row r="167" spans="2:14" x14ac:dyDescent="0.25">
      <c r="B167" s="13"/>
      <c r="K167" s="8"/>
      <c r="L167" s="23"/>
      <c r="M167" s="8" t="s">
        <v>2</v>
      </c>
      <c r="N167" s="20"/>
    </row>
    <row r="168" spans="2:14" x14ac:dyDescent="0.25">
      <c r="B168" s="13"/>
      <c r="K168" s="8"/>
      <c r="L168" s="23"/>
      <c r="M168" s="8" t="s">
        <v>2</v>
      </c>
      <c r="N168" s="20"/>
    </row>
    <row r="169" spans="2:14" x14ac:dyDescent="0.25">
      <c r="B169" s="13"/>
      <c r="K169" s="8"/>
      <c r="L169" s="23"/>
      <c r="M169" s="8" t="s">
        <v>2</v>
      </c>
      <c r="N169" s="20"/>
    </row>
    <row r="170" spans="2:14" x14ac:dyDescent="0.25">
      <c r="B170" s="13"/>
      <c r="K170" s="8"/>
      <c r="L170" s="23"/>
      <c r="M170" s="8" t="s">
        <v>2</v>
      </c>
      <c r="N170" s="20"/>
    </row>
    <row r="171" spans="2:14" x14ac:dyDescent="0.25">
      <c r="B171" s="13"/>
      <c r="K171" s="8"/>
      <c r="L171" s="23"/>
      <c r="M171" s="8" t="s">
        <v>2</v>
      </c>
      <c r="N171" s="20"/>
    </row>
    <row r="172" spans="2:14" x14ac:dyDescent="0.25">
      <c r="B172" s="13"/>
      <c r="K172" s="8"/>
      <c r="L172" s="23"/>
      <c r="M172" s="8" t="s">
        <v>2</v>
      </c>
      <c r="N172" s="20"/>
    </row>
    <row r="173" spans="2:14" x14ac:dyDescent="0.25">
      <c r="B173" s="13"/>
      <c r="K173" s="8"/>
      <c r="L173" s="23"/>
      <c r="M173" s="8" t="s">
        <v>2</v>
      </c>
      <c r="N173" s="20"/>
    </row>
    <row r="174" spans="2:14" x14ac:dyDescent="0.25">
      <c r="B174" s="13"/>
      <c r="K174" s="8"/>
      <c r="L174" s="23"/>
      <c r="M174" s="8" t="s">
        <v>2</v>
      </c>
      <c r="N174" s="20"/>
    </row>
    <row r="175" spans="2:14" x14ac:dyDescent="0.25">
      <c r="B175" s="13"/>
      <c r="K175" s="8"/>
      <c r="L175" s="23"/>
      <c r="M175" s="8" t="s">
        <v>2</v>
      </c>
      <c r="N175" s="20"/>
    </row>
    <row r="176" spans="2:14" x14ac:dyDescent="0.25">
      <c r="B176" s="13"/>
      <c r="K176" s="8"/>
      <c r="L176" s="23"/>
      <c r="M176" s="8" t="s">
        <v>2</v>
      </c>
      <c r="N176" s="20"/>
    </row>
    <row r="177" spans="2:14" x14ac:dyDescent="0.25">
      <c r="B177" s="13"/>
      <c r="K177" s="8"/>
      <c r="L177" s="23"/>
      <c r="M177" s="8" t="s">
        <v>2</v>
      </c>
      <c r="N177" s="20"/>
    </row>
    <row r="178" spans="2:14" x14ac:dyDescent="0.25">
      <c r="B178" s="13"/>
      <c r="K178" s="8"/>
      <c r="L178" s="23"/>
      <c r="M178" s="8" t="s">
        <v>2</v>
      </c>
      <c r="N178" s="20"/>
    </row>
    <row r="179" spans="2:14" x14ac:dyDescent="0.25">
      <c r="B179" s="13"/>
      <c r="K179" s="8"/>
      <c r="L179" s="23"/>
      <c r="M179" s="8" t="s">
        <v>2</v>
      </c>
      <c r="N179" s="20"/>
    </row>
    <row r="180" spans="2:14" x14ac:dyDescent="0.25">
      <c r="B180" s="13"/>
      <c r="K180" s="8"/>
      <c r="L180" s="23"/>
      <c r="M180" s="8" t="s">
        <v>2</v>
      </c>
      <c r="N180" s="20"/>
    </row>
    <row r="181" spans="2:14" x14ac:dyDescent="0.25">
      <c r="B181" s="13"/>
      <c r="K181" s="8"/>
      <c r="L181" s="23"/>
      <c r="M181" s="8" t="s">
        <v>2</v>
      </c>
      <c r="N181" s="20"/>
    </row>
    <row r="182" spans="2:14" x14ac:dyDescent="0.25">
      <c r="B182" s="13"/>
      <c r="K182" s="8"/>
      <c r="L182" s="23"/>
      <c r="M182" s="8" t="s">
        <v>2</v>
      </c>
      <c r="N182" s="20"/>
    </row>
    <row r="183" spans="2:14" x14ac:dyDescent="0.25">
      <c r="B183" s="13"/>
      <c r="K183" s="8"/>
      <c r="L183" s="23"/>
      <c r="M183" s="8" t="s">
        <v>2</v>
      </c>
      <c r="N183" s="20"/>
    </row>
    <row r="184" spans="2:14" x14ac:dyDescent="0.25">
      <c r="B184" s="13"/>
      <c r="K184" s="8"/>
      <c r="L184" s="23"/>
      <c r="M184" s="8" t="s">
        <v>2</v>
      </c>
      <c r="N184" s="20"/>
    </row>
    <row r="185" spans="2:14" x14ac:dyDescent="0.25">
      <c r="B185" s="13"/>
      <c r="K185" s="8"/>
      <c r="L185" s="23"/>
      <c r="M185" s="8" t="s">
        <v>2</v>
      </c>
      <c r="N185" s="20"/>
    </row>
    <row r="186" spans="2:14" x14ac:dyDescent="0.25">
      <c r="B186" s="13"/>
      <c r="K186" s="8"/>
      <c r="L186" s="23"/>
      <c r="M186" s="8" t="s">
        <v>2</v>
      </c>
      <c r="N186" s="20"/>
    </row>
    <row r="187" spans="2:14" x14ac:dyDescent="0.25">
      <c r="B187" s="13"/>
      <c r="K187" s="8"/>
      <c r="L187" s="23"/>
      <c r="M187" s="8" t="s">
        <v>2</v>
      </c>
      <c r="N187" s="20"/>
    </row>
    <row r="188" spans="2:14" x14ac:dyDescent="0.25">
      <c r="B188" s="13"/>
      <c r="K188" s="8"/>
      <c r="L188" s="23"/>
      <c r="M188" s="8" t="s">
        <v>2</v>
      </c>
      <c r="N188" s="20"/>
    </row>
    <row r="189" spans="2:14" x14ac:dyDescent="0.25">
      <c r="B189" s="13"/>
      <c r="K189" s="8"/>
      <c r="L189" s="23"/>
      <c r="M189" s="8" t="s">
        <v>2</v>
      </c>
      <c r="N189" s="20"/>
    </row>
    <row r="190" spans="2:14" x14ac:dyDescent="0.25">
      <c r="B190" s="13"/>
      <c r="K190" s="8"/>
      <c r="L190" s="23"/>
      <c r="M190" s="8" t="s">
        <v>2</v>
      </c>
      <c r="N190" s="20"/>
    </row>
    <row r="191" spans="2:14" x14ac:dyDescent="0.25">
      <c r="B191" s="13"/>
      <c r="K191" s="8"/>
      <c r="L191" s="23"/>
      <c r="M191" s="8" t="s">
        <v>2</v>
      </c>
      <c r="N191" s="20"/>
    </row>
    <row r="192" spans="2:14" x14ac:dyDescent="0.25">
      <c r="B192" s="13"/>
      <c r="K192" s="8"/>
      <c r="L192" s="23"/>
      <c r="M192" s="8" t="s">
        <v>2</v>
      </c>
      <c r="N192" s="20"/>
    </row>
    <row r="193" spans="2:14" x14ac:dyDescent="0.25">
      <c r="B193" s="13"/>
      <c r="K193" s="8"/>
      <c r="L193" s="23"/>
      <c r="M193" s="8" t="s">
        <v>2</v>
      </c>
      <c r="N193" s="20"/>
    </row>
    <row r="194" spans="2:14" x14ac:dyDescent="0.25">
      <c r="B194" s="13"/>
      <c r="K194" s="8"/>
      <c r="L194" s="23"/>
      <c r="M194" s="8" t="s">
        <v>2</v>
      </c>
      <c r="N194" s="20"/>
    </row>
    <row r="195" spans="2:14" x14ac:dyDescent="0.25">
      <c r="B195" s="13"/>
      <c r="K195" s="8"/>
      <c r="L195" s="23"/>
      <c r="M195" s="8" t="s">
        <v>2</v>
      </c>
      <c r="N195" s="20"/>
    </row>
    <row r="196" spans="2:14" x14ac:dyDescent="0.25">
      <c r="B196" s="13"/>
      <c r="K196" s="8"/>
      <c r="L196" s="23"/>
      <c r="M196" s="8" t="s">
        <v>2</v>
      </c>
      <c r="N196" s="20"/>
    </row>
    <row r="197" spans="2:14" x14ac:dyDescent="0.25">
      <c r="B197" s="13"/>
      <c r="K197" s="8"/>
      <c r="L197" s="23"/>
      <c r="M197" s="8" t="s">
        <v>2</v>
      </c>
      <c r="N197" s="20"/>
    </row>
    <row r="198" spans="2:14" x14ac:dyDescent="0.25">
      <c r="B198" s="13"/>
      <c r="K198" s="8"/>
      <c r="L198" s="23"/>
      <c r="M198" s="8" t="s">
        <v>2</v>
      </c>
      <c r="N198" s="20"/>
    </row>
    <row r="199" spans="2:14" x14ac:dyDescent="0.25">
      <c r="B199" s="13"/>
      <c r="K199" s="8"/>
      <c r="L199" s="23"/>
      <c r="M199" s="8" t="s">
        <v>2</v>
      </c>
      <c r="N199" s="20"/>
    </row>
    <row r="200" spans="2:14" x14ac:dyDescent="0.25">
      <c r="B200" s="13"/>
      <c r="K200" s="8"/>
      <c r="L200" s="23"/>
      <c r="M200" s="8" t="s">
        <v>2</v>
      </c>
      <c r="N200" s="20"/>
    </row>
    <row r="201" spans="2:14" x14ac:dyDescent="0.25">
      <c r="B201" s="13"/>
      <c r="K201" s="8"/>
      <c r="L201" s="23"/>
      <c r="M201" s="8" t="s">
        <v>2</v>
      </c>
      <c r="N201" s="20"/>
    </row>
    <row r="202" spans="2:14" x14ac:dyDescent="0.25">
      <c r="B202" s="13"/>
      <c r="K202" s="8"/>
      <c r="L202" s="23"/>
      <c r="M202" s="8" t="s">
        <v>2</v>
      </c>
      <c r="N202" s="20"/>
    </row>
    <row r="203" spans="2:14" x14ac:dyDescent="0.25">
      <c r="B203" s="13"/>
      <c r="K203" s="8"/>
      <c r="L203" s="23"/>
      <c r="M203" s="8" t="s">
        <v>2</v>
      </c>
      <c r="N203" s="20"/>
    </row>
    <row r="204" spans="2:14" x14ac:dyDescent="0.25">
      <c r="B204" s="13"/>
      <c r="K204" s="8"/>
      <c r="L204" s="23"/>
      <c r="M204" s="8" t="s">
        <v>2</v>
      </c>
      <c r="N204" s="20"/>
    </row>
    <row r="205" spans="2:14" x14ac:dyDescent="0.25">
      <c r="B205" s="13"/>
      <c r="K205" s="8"/>
      <c r="L205" s="23"/>
      <c r="M205" s="8" t="s">
        <v>2</v>
      </c>
      <c r="N205" s="20"/>
    </row>
    <row r="206" spans="2:14" x14ac:dyDescent="0.25">
      <c r="B206" s="13"/>
      <c r="K206" s="8"/>
      <c r="L206" s="23"/>
      <c r="M206" s="8" t="s">
        <v>2</v>
      </c>
      <c r="N206" s="20"/>
    </row>
    <row r="207" spans="2:14" x14ac:dyDescent="0.25">
      <c r="B207" s="13"/>
      <c r="K207" s="8"/>
      <c r="L207" s="23"/>
      <c r="M207" s="8" t="s">
        <v>2</v>
      </c>
      <c r="N207" s="8"/>
    </row>
    <row r="208" spans="2:14" x14ac:dyDescent="0.25">
      <c r="B208" s="13"/>
      <c r="K208" s="8"/>
      <c r="L208" s="23"/>
      <c r="M208" s="8" t="s">
        <v>2</v>
      </c>
      <c r="N208" s="8"/>
    </row>
    <row r="209" spans="2:14" x14ac:dyDescent="0.25">
      <c r="B209" s="13"/>
      <c r="K209" s="8"/>
      <c r="L209" s="23"/>
      <c r="M209" s="8" t="s">
        <v>2</v>
      </c>
      <c r="N209" s="8"/>
    </row>
    <row r="210" spans="2:14" x14ac:dyDescent="0.25">
      <c r="B210" s="13"/>
      <c r="K210" s="8"/>
      <c r="L210" s="23"/>
      <c r="M210" s="8" t="s">
        <v>2</v>
      </c>
      <c r="N210" s="8"/>
    </row>
    <row r="211" spans="2:14" x14ac:dyDescent="0.25">
      <c r="B211" s="13"/>
      <c r="K211" s="8"/>
      <c r="L211" s="23"/>
      <c r="M211" s="8" t="s">
        <v>2</v>
      </c>
      <c r="N211" s="8"/>
    </row>
    <row r="212" spans="2:14" x14ac:dyDescent="0.25">
      <c r="B212" s="13"/>
      <c r="K212" s="8"/>
      <c r="L212" s="23"/>
      <c r="M212" s="8" t="s">
        <v>2</v>
      </c>
      <c r="N212" s="8"/>
    </row>
    <row r="213" spans="2:14" x14ac:dyDescent="0.25">
      <c r="B213" s="13"/>
      <c r="K213" s="8"/>
      <c r="L213" s="23"/>
      <c r="M213" s="8" t="s">
        <v>2</v>
      </c>
      <c r="N213" s="8"/>
    </row>
    <row r="214" spans="2:14" x14ac:dyDescent="0.25">
      <c r="B214" s="13"/>
      <c r="K214" s="8"/>
      <c r="L214" s="23"/>
      <c r="M214" s="8" t="s">
        <v>2</v>
      </c>
      <c r="N214" s="8"/>
    </row>
    <row r="215" spans="2:14" x14ac:dyDescent="0.25">
      <c r="B215" s="13"/>
      <c r="K215" s="8"/>
      <c r="L215" s="23"/>
      <c r="M215" s="8" t="s">
        <v>2</v>
      </c>
      <c r="N215" s="8"/>
    </row>
    <row r="216" spans="2:14" x14ac:dyDescent="0.25">
      <c r="B216" s="13"/>
      <c r="K216" s="8"/>
      <c r="L216" s="23"/>
      <c r="M216" s="8" t="s">
        <v>2</v>
      </c>
      <c r="N216" s="8"/>
    </row>
    <row r="217" spans="2:14" x14ac:dyDescent="0.25">
      <c r="B217" s="13"/>
      <c r="K217" s="8"/>
      <c r="L217" s="23"/>
      <c r="M217" s="8" t="s">
        <v>2</v>
      </c>
      <c r="N217" s="8"/>
    </row>
    <row r="218" spans="2:14" x14ac:dyDescent="0.25">
      <c r="B218" s="13"/>
      <c r="K218" s="8"/>
      <c r="L218" s="23"/>
      <c r="M218" s="8" t="s">
        <v>2</v>
      </c>
      <c r="N218" s="8"/>
    </row>
    <row r="219" spans="2:14" x14ac:dyDescent="0.25">
      <c r="B219" s="13"/>
      <c r="K219" s="8"/>
      <c r="L219" s="23"/>
      <c r="M219" s="8" t="s">
        <v>2</v>
      </c>
      <c r="N219" s="8"/>
    </row>
    <row r="220" spans="2:14" x14ac:dyDescent="0.25">
      <c r="B220" s="13"/>
      <c r="K220" s="8"/>
      <c r="L220" s="23"/>
      <c r="M220" s="8" t="s">
        <v>2</v>
      </c>
      <c r="N220" s="8"/>
    </row>
    <row r="221" spans="2:14" x14ac:dyDescent="0.25">
      <c r="B221" s="13"/>
      <c r="K221" s="8"/>
      <c r="L221" s="23"/>
      <c r="M221" s="8" t="s">
        <v>2</v>
      </c>
      <c r="N221" s="8"/>
    </row>
    <row r="222" spans="2:14" x14ac:dyDescent="0.25">
      <c r="B222" s="13"/>
      <c r="K222" s="8"/>
      <c r="L222" s="23"/>
      <c r="M222" s="8" t="s">
        <v>2</v>
      </c>
      <c r="N222" s="8"/>
    </row>
    <row r="223" spans="2:14" x14ac:dyDescent="0.25">
      <c r="B223" s="13"/>
      <c r="K223" s="8"/>
      <c r="L223" s="23"/>
      <c r="M223" s="8" t="s">
        <v>2</v>
      </c>
      <c r="N223" s="8"/>
    </row>
    <row r="224" spans="2:14" x14ac:dyDescent="0.25">
      <c r="B224" s="13"/>
      <c r="K224" s="8"/>
      <c r="L224" s="23"/>
      <c r="M224" s="8" t="s">
        <v>2</v>
      </c>
      <c r="N224" s="8"/>
    </row>
    <row r="225" spans="2:14" x14ac:dyDescent="0.25">
      <c r="B225" s="13"/>
      <c r="K225" s="8"/>
      <c r="L225" s="23"/>
      <c r="M225" s="8" t="s">
        <v>2</v>
      </c>
      <c r="N225" s="8"/>
    </row>
    <row r="226" spans="2:14" x14ac:dyDescent="0.25">
      <c r="B226" s="13"/>
      <c r="K226" s="8"/>
      <c r="L226" s="23"/>
      <c r="M226" s="8" t="s">
        <v>2</v>
      </c>
      <c r="N226" s="8"/>
    </row>
    <row r="227" spans="2:14" x14ac:dyDescent="0.25">
      <c r="B227" s="13"/>
      <c r="K227" s="8"/>
      <c r="L227" s="23"/>
      <c r="M227" s="8" t="s">
        <v>2</v>
      </c>
      <c r="N227" s="8"/>
    </row>
    <row r="228" spans="2:14" x14ac:dyDescent="0.25">
      <c r="B228" s="13"/>
      <c r="K228" s="8"/>
      <c r="L228" s="23"/>
      <c r="M228" s="8" t="s">
        <v>2</v>
      </c>
      <c r="N228" s="8"/>
    </row>
    <row r="229" spans="2:14" x14ac:dyDescent="0.25">
      <c r="B229" s="13"/>
      <c r="K229" s="8"/>
      <c r="L229" s="23"/>
      <c r="M229" s="8" t="s">
        <v>2</v>
      </c>
      <c r="N229" s="8"/>
    </row>
    <row r="230" spans="2:14" x14ac:dyDescent="0.25">
      <c r="B230" s="13"/>
      <c r="K230" s="8"/>
      <c r="L230" s="23"/>
      <c r="M230" s="8" t="s">
        <v>2</v>
      </c>
      <c r="N230" s="8"/>
    </row>
    <row r="231" spans="2:14" x14ac:dyDescent="0.25">
      <c r="B231" s="13"/>
      <c r="K231" s="8"/>
      <c r="L231" s="23"/>
      <c r="M231" s="8" t="s">
        <v>2</v>
      </c>
      <c r="N231" s="8"/>
    </row>
    <row r="232" spans="2:14" x14ac:dyDescent="0.25">
      <c r="B232" s="13"/>
      <c r="K232" s="8"/>
      <c r="L232" s="23"/>
      <c r="M232" s="8" t="s">
        <v>2</v>
      </c>
      <c r="N232" s="8"/>
    </row>
    <row r="233" spans="2:14" x14ac:dyDescent="0.25">
      <c r="B233" s="13"/>
      <c r="K233" s="8"/>
      <c r="L233" s="23"/>
      <c r="M233" s="8" t="s">
        <v>2</v>
      </c>
      <c r="N233" s="8"/>
    </row>
    <row r="234" spans="2:14" x14ac:dyDescent="0.25">
      <c r="B234" s="13"/>
      <c r="K234" s="8"/>
      <c r="L234" s="23"/>
      <c r="M234" s="8" t="s">
        <v>2</v>
      </c>
      <c r="N234" s="8"/>
    </row>
    <row r="235" spans="2:14" x14ac:dyDescent="0.25">
      <c r="B235" s="13"/>
      <c r="K235" s="8"/>
      <c r="L235" s="23"/>
      <c r="M235" s="8" t="s">
        <v>2</v>
      </c>
      <c r="N235" s="8"/>
    </row>
    <row r="236" spans="2:14" x14ac:dyDescent="0.25">
      <c r="B236" s="13"/>
      <c r="K236" s="8"/>
      <c r="L236" s="23"/>
      <c r="M236" s="8" t="s">
        <v>2</v>
      </c>
      <c r="N236" s="8"/>
    </row>
    <row r="237" spans="2:14" x14ac:dyDescent="0.25">
      <c r="B237" s="13"/>
      <c r="K237" s="8"/>
      <c r="L237" s="23"/>
      <c r="M237" s="8" t="s">
        <v>2</v>
      </c>
      <c r="N237" s="8"/>
    </row>
    <row r="238" spans="2:14" x14ac:dyDescent="0.25">
      <c r="B238" s="13"/>
      <c r="K238" s="8"/>
      <c r="L238" s="23"/>
      <c r="M238" s="8" t="s">
        <v>2</v>
      </c>
      <c r="N238" s="8"/>
    </row>
    <row r="239" spans="2:14" x14ac:dyDescent="0.25">
      <c r="B239" s="13"/>
      <c r="K239" s="8"/>
      <c r="L239" s="23"/>
      <c r="M239" s="8" t="s">
        <v>2</v>
      </c>
      <c r="N239" s="8"/>
    </row>
    <row r="240" spans="2:14" x14ac:dyDescent="0.25">
      <c r="B240" s="13"/>
      <c r="K240" s="8"/>
      <c r="L240" s="23"/>
      <c r="M240" s="8" t="s">
        <v>2</v>
      </c>
      <c r="N240" s="8"/>
    </row>
    <row r="241" spans="2:14" x14ac:dyDescent="0.25">
      <c r="B241" s="13"/>
      <c r="K241" s="8"/>
      <c r="L241" s="23"/>
      <c r="M241" s="8" t="s">
        <v>2</v>
      </c>
      <c r="N241" s="8"/>
    </row>
    <row r="242" spans="2:14" x14ac:dyDescent="0.25">
      <c r="B242" s="13"/>
      <c r="K242" s="8"/>
      <c r="L242" s="23"/>
      <c r="M242" s="8" t="s">
        <v>2</v>
      </c>
      <c r="N242" s="8"/>
    </row>
    <row r="243" spans="2:14" x14ac:dyDescent="0.25">
      <c r="B243" s="13"/>
      <c r="K243" s="8"/>
      <c r="L243" s="23"/>
      <c r="M243" s="8" t="s">
        <v>2</v>
      </c>
      <c r="N243" s="8"/>
    </row>
    <row r="244" spans="2:14" x14ac:dyDescent="0.25">
      <c r="B244" s="13"/>
      <c r="K244" s="8"/>
      <c r="L244" s="23"/>
      <c r="M244" s="8" t="s">
        <v>2</v>
      </c>
      <c r="N244" s="8"/>
    </row>
    <row r="245" spans="2:14" x14ac:dyDescent="0.25">
      <c r="B245" s="13"/>
      <c r="K245" s="8"/>
      <c r="L245" s="23"/>
      <c r="M245" s="8" t="s">
        <v>2</v>
      </c>
      <c r="N245" s="8"/>
    </row>
    <row r="246" spans="2:14" x14ac:dyDescent="0.25">
      <c r="B246" s="13"/>
      <c r="K246" s="8"/>
      <c r="L246" s="23"/>
      <c r="M246" s="8" t="s">
        <v>2</v>
      </c>
      <c r="N246" s="8"/>
    </row>
    <row r="247" spans="2:14" x14ac:dyDescent="0.25">
      <c r="B247" s="13"/>
      <c r="K247" s="8"/>
      <c r="L247" s="23"/>
      <c r="M247" s="8" t="s">
        <v>2</v>
      </c>
      <c r="N247" s="8"/>
    </row>
    <row r="248" spans="2:14" x14ac:dyDescent="0.25">
      <c r="B248" s="13"/>
      <c r="K248" s="8"/>
      <c r="L248" s="23"/>
      <c r="M248" s="8" t="s">
        <v>2</v>
      </c>
      <c r="N248" s="8"/>
    </row>
    <row r="249" spans="2:14" x14ac:dyDescent="0.25">
      <c r="B249" s="13"/>
      <c r="K249" s="8"/>
      <c r="L249" s="23"/>
      <c r="M249" s="8" t="s">
        <v>2</v>
      </c>
      <c r="N249" s="8"/>
    </row>
    <row r="250" spans="2:14" x14ac:dyDescent="0.25">
      <c r="B250" s="13"/>
      <c r="K250" s="8"/>
      <c r="L250" s="23"/>
      <c r="M250" s="8" t="s">
        <v>2</v>
      </c>
      <c r="N250" s="8"/>
    </row>
    <row r="251" spans="2:14" x14ac:dyDescent="0.25">
      <c r="B251" s="13"/>
      <c r="K251" s="8"/>
      <c r="L251" s="23"/>
      <c r="M251" s="8" t="s">
        <v>2</v>
      </c>
      <c r="N251" s="8"/>
    </row>
    <row r="252" spans="2:14" x14ac:dyDescent="0.25">
      <c r="B252" s="13"/>
      <c r="K252" s="8"/>
      <c r="L252" s="23"/>
      <c r="M252" s="8" t="s">
        <v>2</v>
      </c>
      <c r="N252" s="8"/>
    </row>
    <row r="253" spans="2:14" x14ac:dyDescent="0.25">
      <c r="B253" s="13"/>
      <c r="K253" s="8"/>
      <c r="L253" s="23"/>
      <c r="M253" s="8" t="s">
        <v>2</v>
      </c>
      <c r="N253" s="8"/>
    </row>
    <row r="254" spans="2:14" x14ac:dyDescent="0.25">
      <c r="B254" s="13"/>
      <c r="K254" s="8"/>
      <c r="L254" s="23"/>
      <c r="M254" s="8" t="s">
        <v>2</v>
      </c>
      <c r="N254" s="8"/>
    </row>
    <row r="255" spans="2:14" x14ac:dyDescent="0.25">
      <c r="B255" s="13"/>
      <c r="K255" s="8"/>
      <c r="L255" s="23"/>
      <c r="M255" s="8" t="s">
        <v>2</v>
      </c>
      <c r="N255" s="8"/>
    </row>
    <row r="256" spans="2:14" x14ac:dyDescent="0.25">
      <c r="B256" s="13"/>
      <c r="K256" s="8"/>
      <c r="L256" s="23"/>
      <c r="M256" s="8" t="s">
        <v>2</v>
      </c>
      <c r="N256" s="8"/>
    </row>
    <row r="257" spans="2:14" x14ac:dyDescent="0.25">
      <c r="B257" s="13"/>
      <c r="K257" s="8"/>
      <c r="L257" s="23"/>
      <c r="M257" s="8" t="s">
        <v>2</v>
      </c>
      <c r="N257" s="8"/>
    </row>
    <row r="258" spans="2:14" x14ac:dyDescent="0.25">
      <c r="B258" s="13"/>
      <c r="K258" s="8"/>
      <c r="L258" s="23"/>
      <c r="M258" s="8" t="s">
        <v>2</v>
      </c>
      <c r="N258" s="8"/>
    </row>
    <row r="259" spans="2:14" x14ac:dyDescent="0.25">
      <c r="B259" s="13"/>
      <c r="K259" s="8"/>
      <c r="L259" s="23"/>
      <c r="M259" s="8" t="s">
        <v>2</v>
      </c>
      <c r="N259" s="8"/>
    </row>
    <row r="260" spans="2:14" x14ac:dyDescent="0.25">
      <c r="B260" s="13"/>
      <c r="K260" s="8"/>
      <c r="L260" s="23"/>
      <c r="M260" s="8" t="s">
        <v>2</v>
      </c>
      <c r="N260" s="8"/>
    </row>
    <row r="261" spans="2:14" x14ac:dyDescent="0.25">
      <c r="B261" s="13"/>
      <c r="K261" s="8"/>
      <c r="L261" s="23"/>
      <c r="M261" s="8" t="s">
        <v>2</v>
      </c>
      <c r="N261" s="8"/>
    </row>
    <row r="262" spans="2:14" x14ac:dyDescent="0.25">
      <c r="B262" s="13"/>
      <c r="K262" s="8"/>
      <c r="L262" s="23"/>
      <c r="M262" s="8" t="s">
        <v>2</v>
      </c>
      <c r="N262" s="8"/>
    </row>
    <row r="263" spans="2:14" x14ac:dyDescent="0.25">
      <c r="B263" s="13"/>
      <c r="K263" s="8"/>
      <c r="L263" s="23"/>
      <c r="M263" s="8" t="s">
        <v>2</v>
      </c>
      <c r="N263" s="8"/>
    </row>
    <row r="264" spans="2:14" x14ac:dyDescent="0.25">
      <c r="B264" s="13"/>
      <c r="K264" s="8"/>
      <c r="L264" s="23"/>
      <c r="M264" s="8" t="s">
        <v>2</v>
      </c>
      <c r="N264" s="8"/>
    </row>
    <row r="265" spans="2:14" x14ac:dyDescent="0.25">
      <c r="B265" s="13"/>
      <c r="K265" s="8"/>
      <c r="L265" s="23"/>
      <c r="M265" s="8" t="s">
        <v>2</v>
      </c>
      <c r="N265" s="8"/>
    </row>
    <row r="266" spans="2:14" x14ac:dyDescent="0.25">
      <c r="B266" s="13"/>
      <c r="K266" s="8"/>
      <c r="L266" s="23"/>
      <c r="M266" s="8" t="s">
        <v>2</v>
      </c>
      <c r="N266" s="8"/>
    </row>
    <row r="267" spans="2:14" x14ac:dyDescent="0.25">
      <c r="B267" s="13"/>
      <c r="K267" s="8"/>
      <c r="L267" s="23"/>
      <c r="M267" s="8" t="s">
        <v>2</v>
      </c>
      <c r="N267" s="8"/>
    </row>
    <row r="268" spans="2:14" x14ac:dyDescent="0.25">
      <c r="B268" s="13"/>
      <c r="K268" s="8"/>
      <c r="L268" s="23"/>
      <c r="M268" s="8" t="s">
        <v>2</v>
      </c>
      <c r="N268" s="8"/>
    </row>
    <row r="269" spans="2:14" x14ac:dyDescent="0.25">
      <c r="B269" s="13"/>
      <c r="K269" s="8"/>
      <c r="L269" s="23"/>
      <c r="M269" s="8" t="s">
        <v>2</v>
      </c>
      <c r="N269" s="8"/>
    </row>
    <row r="270" spans="2:14" x14ac:dyDescent="0.25">
      <c r="B270" s="13"/>
      <c r="K270" s="8"/>
      <c r="L270" s="23"/>
      <c r="M270" s="8" t="s">
        <v>2</v>
      </c>
      <c r="N270" s="8"/>
    </row>
    <row r="271" spans="2:14" x14ac:dyDescent="0.25">
      <c r="B271" s="13"/>
      <c r="K271" s="8"/>
      <c r="L271" s="23"/>
      <c r="M271" s="8" t="s">
        <v>2</v>
      </c>
      <c r="N271" s="8"/>
    </row>
    <row r="272" spans="2:14" x14ac:dyDescent="0.25">
      <c r="B272" s="13"/>
      <c r="K272" s="8"/>
      <c r="L272" s="23"/>
      <c r="M272" s="8" t="s">
        <v>2</v>
      </c>
      <c r="N272" s="8"/>
    </row>
    <row r="273" spans="2:14" x14ac:dyDescent="0.25">
      <c r="B273" s="13"/>
      <c r="K273" s="8"/>
      <c r="L273" s="23"/>
      <c r="M273" s="8" t="s">
        <v>2</v>
      </c>
      <c r="N273" s="8"/>
    </row>
    <row r="274" spans="2:14" x14ac:dyDescent="0.25">
      <c r="B274" s="13"/>
    </row>
    <row r="275" spans="2:14" x14ac:dyDescent="0.25">
      <c r="B275" s="13"/>
    </row>
    <row r="276" spans="2:14" x14ac:dyDescent="0.25">
      <c r="B276" s="13"/>
    </row>
    <row r="277" spans="2:14" x14ac:dyDescent="0.25">
      <c r="B277" s="13"/>
    </row>
    <row r="278" spans="2:14" x14ac:dyDescent="0.25">
      <c r="B278" s="13"/>
    </row>
    <row r="279" spans="2:14" x14ac:dyDescent="0.25">
      <c r="B279" s="13"/>
    </row>
    <row r="280" spans="2:14" x14ac:dyDescent="0.25">
      <c r="B280" s="13"/>
    </row>
    <row r="281" spans="2:14" x14ac:dyDescent="0.25">
      <c r="B281" s="13"/>
    </row>
    <row r="282" spans="2:14" x14ac:dyDescent="0.25">
      <c r="B282" s="13"/>
    </row>
    <row r="283" spans="2:14" x14ac:dyDescent="0.25">
      <c r="B283" s="13"/>
    </row>
    <row r="284" spans="2:14" x14ac:dyDescent="0.25">
      <c r="B284" s="13"/>
    </row>
    <row r="285" spans="2:14" x14ac:dyDescent="0.25">
      <c r="B285" s="13"/>
    </row>
    <row r="286" spans="2:14" x14ac:dyDescent="0.25">
      <c r="B286" s="13"/>
    </row>
    <row r="287" spans="2:14" x14ac:dyDescent="0.25">
      <c r="B287" s="13"/>
    </row>
    <row r="288" spans="2:14" x14ac:dyDescent="0.25">
      <c r="B288" s="13"/>
    </row>
    <row r="289" spans="2:2" x14ac:dyDescent="0.25">
      <c r="B289" s="13"/>
    </row>
    <row r="290" spans="2:2" x14ac:dyDescent="0.25">
      <c r="B290" s="13"/>
    </row>
    <row r="291" spans="2:2" x14ac:dyDescent="0.25">
      <c r="B291" s="13"/>
    </row>
    <row r="292" spans="2:2" x14ac:dyDescent="0.25">
      <c r="B292" s="13"/>
    </row>
    <row r="293" spans="2:2" x14ac:dyDescent="0.25">
      <c r="B293" s="13"/>
    </row>
    <row r="294" spans="2:2" x14ac:dyDescent="0.25">
      <c r="B294" s="13"/>
    </row>
    <row r="295" spans="2:2" x14ac:dyDescent="0.25">
      <c r="B295" s="13"/>
    </row>
    <row r="296" spans="2:2" x14ac:dyDescent="0.25">
      <c r="B296" s="13"/>
    </row>
    <row r="297" spans="2:2" x14ac:dyDescent="0.25">
      <c r="B297" s="13"/>
    </row>
    <row r="298" spans="2:2" x14ac:dyDescent="0.25">
      <c r="B298" s="13"/>
    </row>
    <row r="299" spans="2:2" x14ac:dyDescent="0.25">
      <c r="B299" s="13"/>
    </row>
    <row r="300" spans="2:2" x14ac:dyDescent="0.25">
      <c r="B300" s="13"/>
    </row>
    <row r="301" spans="2:2" x14ac:dyDescent="0.25">
      <c r="B301" s="13"/>
    </row>
    <row r="302" spans="2:2" x14ac:dyDescent="0.25">
      <c r="B302" s="13"/>
    </row>
    <row r="303" spans="2:2" x14ac:dyDescent="0.25">
      <c r="B303" s="13"/>
    </row>
    <row r="304" spans="2:2" x14ac:dyDescent="0.25">
      <c r="B304" s="13"/>
    </row>
    <row r="305" spans="2:2" x14ac:dyDescent="0.25">
      <c r="B305" s="13"/>
    </row>
    <row r="306" spans="2:2" x14ac:dyDescent="0.25">
      <c r="B306" s="13"/>
    </row>
    <row r="307" spans="2:2" x14ac:dyDescent="0.25">
      <c r="B307" s="13"/>
    </row>
    <row r="308" spans="2:2" x14ac:dyDescent="0.25">
      <c r="B308" s="13"/>
    </row>
    <row r="309" spans="2:2" x14ac:dyDescent="0.25">
      <c r="B309" s="13"/>
    </row>
    <row r="310" spans="2:2" x14ac:dyDescent="0.25">
      <c r="B310" s="13"/>
    </row>
    <row r="311" spans="2:2" x14ac:dyDescent="0.25">
      <c r="B311" s="13"/>
    </row>
    <row r="312" spans="2:2" x14ac:dyDescent="0.25">
      <c r="B312" s="13"/>
    </row>
    <row r="313" spans="2:2" x14ac:dyDescent="0.25">
      <c r="B313" s="13"/>
    </row>
    <row r="314" spans="2:2" x14ac:dyDescent="0.25">
      <c r="B314" s="13"/>
    </row>
    <row r="315" spans="2:2" x14ac:dyDescent="0.25">
      <c r="B315" s="13"/>
    </row>
    <row r="316" spans="2:2" x14ac:dyDescent="0.25">
      <c r="B316" s="13"/>
    </row>
    <row r="317" spans="2:2" x14ac:dyDescent="0.25">
      <c r="B317" s="13"/>
    </row>
    <row r="318" spans="2:2" x14ac:dyDescent="0.25">
      <c r="B318" s="13"/>
    </row>
    <row r="319" spans="2:2" x14ac:dyDescent="0.25">
      <c r="B319" s="13"/>
    </row>
    <row r="320" spans="2:2" x14ac:dyDescent="0.25">
      <c r="B320" s="13"/>
    </row>
    <row r="321" spans="2:2" x14ac:dyDescent="0.25">
      <c r="B321" s="13"/>
    </row>
    <row r="322" spans="2:2" x14ac:dyDescent="0.25">
      <c r="B322" s="13"/>
    </row>
    <row r="323" spans="2:2" x14ac:dyDescent="0.25">
      <c r="B323" s="13"/>
    </row>
    <row r="324" spans="2:2" x14ac:dyDescent="0.25">
      <c r="B324" s="13"/>
    </row>
    <row r="325" spans="2:2" x14ac:dyDescent="0.25">
      <c r="B325" s="13"/>
    </row>
    <row r="326" spans="2:2" x14ac:dyDescent="0.25">
      <c r="B326" s="13"/>
    </row>
    <row r="327" spans="2:2" x14ac:dyDescent="0.25">
      <c r="B327" s="13"/>
    </row>
    <row r="328" spans="2:2" x14ac:dyDescent="0.25">
      <c r="B328" s="13"/>
    </row>
    <row r="329" spans="2:2" x14ac:dyDescent="0.25">
      <c r="B329" s="13"/>
    </row>
    <row r="330" spans="2:2" x14ac:dyDescent="0.25">
      <c r="B330" s="13"/>
    </row>
    <row r="331" spans="2:2" x14ac:dyDescent="0.25">
      <c r="B331" s="13"/>
    </row>
    <row r="332" spans="2:2" x14ac:dyDescent="0.25">
      <c r="B332" s="13"/>
    </row>
    <row r="333" spans="2:2" x14ac:dyDescent="0.25">
      <c r="B333" s="13"/>
    </row>
    <row r="334" spans="2:2" x14ac:dyDescent="0.25">
      <c r="B334" s="13"/>
    </row>
    <row r="335" spans="2:2" x14ac:dyDescent="0.25">
      <c r="B335" s="13"/>
    </row>
    <row r="336" spans="2:2" x14ac:dyDescent="0.25">
      <c r="B336" s="13"/>
    </row>
    <row r="337" spans="2:2" x14ac:dyDescent="0.25">
      <c r="B337" s="13"/>
    </row>
    <row r="338" spans="2:2" x14ac:dyDescent="0.25">
      <c r="B338" s="13"/>
    </row>
    <row r="339" spans="2:2" x14ac:dyDescent="0.25">
      <c r="B339" s="13"/>
    </row>
    <row r="340" spans="2:2" x14ac:dyDescent="0.25">
      <c r="B340" s="13"/>
    </row>
    <row r="341" spans="2:2" x14ac:dyDescent="0.25">
      <c r="B341" s="13"/>
    </row>
    <row r="342" spans="2:2" x14ac:dyDescent="0.25">
      <c r="B342" s="13"/>
    </row>
    <row r="343" spans="2:2" x14ac:dyDescent="0.25">
      <c r="B343" s="13"/>
    </row>
    <row r="344" spans="2:2" x14ac:dyDescent="0.25">
      <c r="B344" s="13"/>
    </row>
    <row r="345" spans="2:2" x14ac:dyDescent="0.25">
      <c r="B345" s="13"/>
    </row>
    <row r="346" spans="2:2" x14ac:dyDescent="0.25">
      <c r="B346" s="13"/>
    </row>
    <row r="347" spans="2:2" x14ac:dyDescent="0.25">
      <c r="B347" s="13"/>
    </row>
    <row r="348" spans="2:2" x14ac:dyDescent="0.25">
      <c r="B348" s="13"/>
    </row>
    <row r="349" spans="2:2" x14ac:dyDescent="0.25">
      <c r="B349" s="13"/>
    </row>
    <row r="350" spans="2:2" x14ac:dyDescent="0.25">
      <c r="B350" s="13"/>
    </row>
    <row r="351" spans="2:2" x14ac:dyDescent="0.25">
      <c r="B351" s="13"/>
    </row>
    <row r="352" spans="2:2" x14ac:dyDescent="0.25">
      <c r="B352" s="13"/>
    </row>
    <row r="353" spans="2:2" x14ac:dyDescent="0.25">
      <c r="B353" s="13"/>
    </row>
    <row r="354" spans="2:2" x14ac:dyDescent="0.25">
      <c r="B354" s="13"/>
    </row>
    <row r="355" spans="2:2" x14ac:dyDescent="0.25">
      <c r="B355" s="13"/>
    </row>
    <row r="356" spans="2:2" x14ac:dyDescent="0.25">
      <c r="B356" s="13"/>
    </row>
    <row r="357" spans="2:2" x14ac:dyDescent="0.25">
      <c r="B357" s="13"/>
    </row>
    <row r="358" spans="2:2" x14ac:dyDescent="0.25">
      <c r="B358" s="13"/>
    </row>
    <row r="359" spans="2:2" x14ac:dyDescent="0.25">
      <c r="B359" s="13"/>
    </row>
    <row r="360" spans="2:2" x14ac:dyDescent="0.25">
      <c r="B360" s="13"/>
    </row>
    <row r="361" spans="2:2" x14ac:dyDescent="0.25">
      <c r="B361" s="13"/>
    </row>
    <row r="362" spans="2:2" x14ac:dyDescent="0.25">
      <c r="B362" s="13"/>
    </row>
    <row r="363" spans="2:2" x14ac:dyDescent="0.25">
      <c r="B363" s="13"/>
    </row>
    <row r="364" spans="2:2" x14ac:dyDescent="0.25">
      <c r="B364" s="13"/>
    </row>
    <row r="365" spans="2:2" x14ac:dyDescent="0.25">
      <c r="B365" s="13"/>
    </row>
    <row r="366" spans="2:2" x14ac:dyDescent="0.25">
      <c r="B366" s="13"/>
    </row>
    <row r="367" spans="2:2" x14ac:dyDescent="0.25">
      <c r="B367" s="13"/>
    </row>
    <row r="368" spans="2:2" x14ac:dyDescent="0.25">
      <c r="B368" s="13"/>
    </row>
    <row r="369" spans="2:2" x14ac:dyDescent="0.25">
      <c r="B369" s="13"/>
    </row>
    <row r="370" spans="2:2" x14ac:dyDescent="0.25">
      <c r="B370" s="13"/>
    </row>
    <row r="371" spans="2:2" x14ac:dyDescent="0.25">
      <c r="B371" s="13"/>
    </row>
    <row r="372" spans="2:2" x14ac:dyDescent="0.25">
      <c r="B372" s="13"/>
    </row>
    <row r="373" spans="2:2" x14ac:dyDescent="0.25">
      <c r="B373" s="13"/>
    </row>
    <row r="374" spans="2:2" x14ac:dyDescent="0.25">
      <c r="B374" s="13"/>
    </row>
    <row r="375" spans="2:2" x14ac:dyDescent="0.25">
      <c r="B375" s="13"/>
    </row>
    <row r="376" spans="2:2" x14ac:dyDescent="0.25">
      <c r="B376" s="13"/>
    </row>
    <row r="377" spans="2:2" x14ac:dyDescent="0.25">
      <c r="B377" s="13"/>
    </row>
    <row r="378" spans="2:2" x14ac:dyDescent="0.25">
      <c r="B378" s="13"/>
    </row>
    <row r="379" spans="2:2" x14ac:dyDescent="0.25">
      <c r="B379" s="13"/>
    </row>
    <row r="380" spans="2:2" x14ac:dyDescent="0.25">
      <c r="B380" s="13"/>
    </row>
    <row r="381" spans="2:2" x14ac:dyDescent="0.25">
      <c r="B381" s="13"/>
    </row>
    <row r="382" spans="2:2" x14ac:dyDescent="0.25">
      <c r="B382" s="13"/>
    </row>
    <row r="383" spans="2:2" x14ac:dyDescent="0.25">
      <c r="B383" s="13"/>
    </row>
    <row r="384" spans="2:2" x14ac:dyDescent="0.25">
      <c r="B384" s="13"/>
    </row>
    <row r="385" spans="2:2" x14ac:dyDescent="0.25">
      <c r="B385" s="13"/>
    </row>
    <row r="386" spans="2:2" x14ac:dyDescent="0.25">
      <c r="B386" s="13"/>
    </row>
    <row r="387" spans="2:2" x14ac:dyDescent="0.25">
      <c r="B387" s="13"/>
    </row>
    <row r="388" spans="2:2" x14ac:dyDescent="0.25">
      <c r="B388" s="13"/>
    </row>
    <row r="389" spans="2:2" x14ac:dyDescent="0.25">
      <c r="B389" s="13"/>
    </row>
    <row r="390" spans="2:2" x14ac:dyDescent="0.25">
      <c r="B390" s="13"/>
    </row>
    <row r="391" spans="2:2" x14ac:dyDescent="0.25">
      <c r="B391" s="13"/>
    </row>
    <row r="392" spans="2:2" x14ac:dyDescent="0.25">
      <c r="B392" s="13"/>
    </row>
    <row r="393" spans="2:2" x14ac:dyDescent="0.25">
      <c r="B393" s="13"/>
    </row>
    <row r="394" spans="2:2" x14ac:dyDescent="0.25">
      <c r="B394" s="13"/>
    </row>
    <row r="395" spans="2:2" x14ac:dyDescent="0.25">
      <c r="B395" s="13"/>
    </row>
    <row r="396" spans="2:2" x14ac:dyDescent="0.25">
      <c r="B396" s="13"/>
    </row>
    <row r="397" spans="2:2" x14ac:dyDescent="0.25">
      <c r="B397" s="13"/>
    </row>
    <row r="398" spans="2:2" x14ac:dyDescent="0.25">
      <c r="B398" s="13"/>
    </row>
    <row r="399" spans="2:2" x14ac:dyDescent="0.25">
      <c r="B399" s="13"/>
    </row>
    <row r="400" spans="2:2" x14ac:dyDescent="0.25">
      <c r="B400" s="13"/>
    </row>
    <row r="401" spans="2:2" x14ac:dyDescent="0.25">
      <c r="B401" s="13"/>
    </row>
  </sheetData>
  <mergeCells count="11">
    <mergeCell ref="A76:A77"/>
    <mergeCell ref="A1:L1"/>
    <mergeCell ref="A2:L2"/>
    <mergeCell ref="I6:I7"/>
    <mergeCell ref="N6:N7"/>
    <mergeCell ref="J6:M6"/>
    <mergeCell ref="B6:B7"/>
    <mergeCell ref="C6:H6"/>
    <mergeCell ref="A6:A8"/>
    <mergeCell ref="C7:C8"/>
    <mergeCell ref="D7:D8"/>
  </mergeCells>
  <pageMargins left="0.19685039370078741" right="0" top="1.1417322834645669" bottom="0.7480314960629921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Funcionamiento</vt:lpstr>
      <vt:lpstr>Inversiones</vt:lpstr>
      <vt:lpstr>Inversiones!Área_de_impresión</vt:lpstr>
      <vt:lpstr>Funcionamiento!Títulos_a_imprimir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MAYRA CASTILLO</dc:creator>
  <cp:lastModifiedBy>Katy</cp:lastModifiedBy>
  <cp:lastPrinted>2021-06-03T19:18:35Z</cp:lastPrinted>
  <dcterms:created xsi:type="dcterms:W3CDTF">2010-01-07T20:52:23Z</dcterms:created>
  <dcterms:modified xsi:type="dcterms:W3CDTF">2021-06-09T20:41:12Z</dcterms:modified>
</cp:coreProperties>
</file>