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ys.arrocha\Documents\HOMEWORK\PÁGINA WEB-INFO PARA PUBLICAR\4. PRIMER SEMESTRE 2021 YA\"/>
    </mc:Choice>
  </mc:AlternateContent>
  <xr:revisionPtr revIDLastSave="0" documentId="13_ncr:1_{C084EAEA-E96A-4E37-A496-0764C187B385}" xr6:coauthVersionLast="47" xr6:coauthVersionMax="47" xr10:uidLastSave="{00000000-0000-0000-0000-000000000000}"/>
  <bookViews>
    <workbookView xWindow="-120" yWindow="-120" windowWidth="29040" windowHeight="15840" tabRatio="338" xr2:uid="{00000000-000D-0000-FFFF-FFFF00000000}"/>
  </bookViews>
  <sheets>
    <sheet name="Administrativo 1" sheetId="9" r:id="rId1"/>
  </sheets>
  <definedNames>
    <definedName name="_1Excel_BuiltIn_Print_Area_1_1" localSheetId="0">#REF!</definedName>
    <definedName name="_1Excel_BuiltIn_Print_Area_1_1">#REF!</definedName>
    <definedName name="A_impresión_IM">"$#REF!.$A$5:$V$117"</definedName>
    <definedName name="A_impresión_IM_1" localSheetId="0">#REF!</definedName>
    <definedName name="A_impresión_IM_1">#REF!</definedName>
    <definedName name="_xlnm.Print_Area" localSheetId="0">'Administrativo 1'!$B$1:$I$85</definedName>
    <definedName name="Excel_BuiltIn_Print_Area_1" localSheetId="0">'Administrativo 1'!$B$5:$I$85</definedName>
    <definedName name="Excel_BuiltIn_Print_Area_1">#REF!</definedName>
    <definedName name="Excel_BuiltIn_Print_Area_1_1">"$#REF!.$A$1:$U$125"</definedName>
    <definedName name="Excel_BuiltIn_Print_Area_3">"$#REF!.$A$5:$K$116"</definedName>
    <definedName name="Excel_BuiltIn_Print_Titles_4" localSheetId="0">#REF!</definedName>
    <definedName name="Excel_BuiltIn_Print_Titles_4">#REF!</definedName>
    <definedName name="Excel_BuiltIn_Print_Titles_6">"$#REF!.$A$1:$IV$5"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9" l="1"/>
  <c r="D33" i="9"/>
  <c r="H46" i="9"/>
  <c r="E46" i="9"/>
  <c r="F46" i="9"/>
  <c r="I29" i="9"/>
  <c r="G58" i="9"/>
  <c r="G64" i="9"/>
  <c r="I67" i="9"/>
  <c r="H67" i="9"/>
  <c r="F67" i="9"/>
  <c r="H29" i="9"/>
  <c r="F29" i="9"/>
  <c r="E29" i="9"/>
  <c r="G37" i="9"/>
  <c r="D37" i="9"/>
  <c r="C37" i="9" s="1"/>
  <c r="G36" i="9"/>
  <c r="D36" i="9"/>
  <c r="G35" i="9"/>
  <c r="D35" i="9"/>
  <c r="G34" i="9"/>
  <c r="D34" i="9"/>
  <c r="G32" i="9"/>
  <c r="D32" i="9"/>
  <c r="G31" i="9"/>
  <c r="D31" i="9"/>
  <c r="D30" i="9"/>
  <c r="D29" i="9" l="1"/>
  <c r="G29" i="9"/>
  <c r="C33" i="9"/>
  <c r="C31" i="9"/>
  <c r="C32" i="9"/>
  <c r="C34" i="9"/>
  <c r="C35" i="9"/>
  <c r="C36" i="9"/>
  <c r="G30" i="9"/>
  <c r="C30" i="9" s="1"/>
  <c r="C29" i="9" l="1"/>
  <c r="G83" i="9"/>
  <c r="D83" i="9"/>
  <c r="G82" i="9"/>
  <c r="D82" i="9"/>
  <c r="I81" i="9"/>
  <c r="G81" i="9" s="1"/>
  <c r="D81" i="9"/>
  <c r="I80" i="9"/>
  <c r="G80" i="9" s="1"/>
  <c r="D80" i="9"/>
  <c r="I79" i="9"/>
  <c r="G79" i="9" s="1"/>
  <c r="D79" i="9"/>
  <c r="I78" i="9"/>
  <c r="D78" i="9"/>
  <c r="G77" i="9"/>
  <c r="D77" i="9"/>
  <c r="G76" i="9"/>
  <c r="C76" i="9" s="1"/>
  <c r="H75" i="9"/>
  <c r="F75" i="9"/>
  <c r="E75" i="9"/>
  <c r="G74" i="9"/>
  <c r="G73" i="9"/>
  <c r="D73" i="9"/>
  <c r="G72" i="9"/>
  <c r="D72" i="9"/>
  <c r="G71" i="9"/>
  <c r="E71" i="9"/>
  <c r="E67" i="9" s="1"/>
  <c r="D67" i="9" s="1"/>
  <c r="G70" i="9"/>
  <c r="D70" i="9"/>
  <c r="G69" i="9"/>
  <c r="D69" i="9"/>
  <c r="G68" i="9"/>
  <c r="D68" i="9"/>
  <c r="G67" i="9"/>
  <c r="G66" i="9"/>
  <c r="D66" i="9"/>
  <c r="G65" i="9"/>
  <c r="D65" i="9"/>
  <c r="D64" i="9"/>
  <c r="G63" i="9"/>
  <c r="D63" i="9"/>
  <c r="G62" i="9"/>
  <c r="D62" i="9"/>
  <c r="G61" i="9"/>
  <c r="D61" i="9"/>
  <c r="I60" i="9"/>
  <c r="G60" i="9" s="1"/>
  <c r="F60" i="9"/>
  <c r="D60" i="9" s="1"/>
  <c r="H59" i="9"/>
  <c r="H51" i="9" s="1"/>
  <c r="E59" i="9"/>
  <c r="E51" i="9" s="1"/>
  <c r="D58" i="9"/>
  <c r="G57" i="9"/>
  <c r="D57" i="9"/>
  <c r="G56" i="9"/>
  <c r="D56" i="9"/>
  <c r="G55" i="9"/>
  <c r="D55" i="9"/>
  <c r="G54" i="9"/>
  <c r="D54" i="9"/>
  <c r="G53" i="9"/>
  <c r="D53" i="9"/>
  <c r="G52" i="9"/>
  <c r="D52" i="9"/>
  <c r="G50" i="9"/>
  <c r="D50" i="9"/>
  <c r="G49" i="9"/>
  <c r="D49" i="9"/>
  <c r="G48" i="9"/>
  <c r="D48" i="9"/>
  <c r="I47" i="9"/>
  <c r="D47" i="9"/>
  <c r="D46" i="9"/>
  <c r="G45" i="9"/>
  <c r="D45" i="9"/>
  <c r="H44" i="9"/>
  <c r="G44" i="9" s="1"/>
  <c r="D44" i="9"/>
  <c r="I43" i="9"/>
  <c r="G43" i="9" s="1"/>
  <c r="D43" i="9"/>
  <c r="I42" i="9"/>
  <c r="G42" i="9" s="1"/>
  <c r="D42" i="9"/>
  <c r="G41" i="9"/>
  <c r="D41" i="9"/>
  <c r="I40" i="9"/>
  <c r="H40" i="9"/>
  <c r="F40" i="9"/>
  <c r="E40" i="9"/>
  <c r="E38" i="9" s="1"/>
  <c r="I39" i="9"/>
  <c r="F39" i="9"/>
  <c r="D39" i="9" s="1"/>
  <c r="G28" i="9"/>
  <c r="D28" i="9"/>
  <c r="C28" i="9" s="1"/>
  <c r="G27" i="9"/>
  <c r="D27" i="9"/>
  <c r="G26" i="9"/>
  <c r="D26" i="9"/>
  <c r="I25" i="9"/>
  <c r="H25" i="9"/>
  <c r="F25" i="9"/>
  <c r="E25" i="9"/>
  <c r="I24" i="9"/>
  <c r="G24" i="9" s="1"/>
  <c r="F24" i="9"/>
  <c r="D24" i="9" s="1"/>
  <c r="I23" i="9"/>
  <c r="G23" i="9" s="1"/>
  <c r="F23" i="9"/>
  <c r="E23" i="9"/>
  <c r="I22" i="9"/>
  <c r="H22" i="9"/>
  <c r="F22" i="9"/>
  <c r="E22" i="9"/>
  <c r="I21" i="9"/>
  <c r="G21" i="9" s="1"/>
  <c r="F21" i="9"/>
  <c r="D21" i="9" s="1"/>
  <c r="G20" i="9"/>
  <c r="D20" i="9"/>
  <c r="G19" i="9"/>
  <c r="D19" i="9"/>
  <c r="I18" i="9"/>
  <c r="G18" i="9" s="1"/>
  <c r="D18" i="9"/>
  <c r="I17" i="9"/>
  <c r="F17" i="9"/>
  <c r="D17" i="9" s="1"/>
  <c r="G16" i="9"/>
  <c r="C41" i="9" l="1"/>
  <c r="C72" i="9"/>
  <c r="C18" i="9"/>
  <c r="D22" i="9"/>
  <c r="C21" i="9"/>
  <c r="C26" i="9"/>
  <c r="E15" i="9"/>
  <c r="C24" i="9"/>
  <c r="C53" i="9"/>
  <c r="H38" i="9"/>
  <c r="H15" i="9" s="1"/>
  <c r="C62" i="9"/>
  <c r="C66" i="9"/>
  <c r="C20" i="9"/>
  <c r="C49" i="9"/>
  <c r="C56" i="9"/>
  <c r="D71" i="9"/>
  <c r="C71" i="9" s="1"/>
  <c r="D75" i="9"/>
  <c r="C79" i="9"/>
  <c r="C83" i="9"/>
  <c r="I59" i="9"/>
  <c r="I51" i="9" s="1"/>
  <c r="G51" i="9" s="1"/>
  <c r="C81" i="9"/>
  <c r="I75" i="9"/>
  <c r="G75" i="9" s="1"/>
  <c r="D25" i="9"/>
  <c r="G47" i="9"/>
  <c r="C47" i="9" s="1"/>
  <c r="I46" i="9"/>
  <c r="G46" i="9" s="1"/>
  <c r="C46" i="9" s="1"/>
  <c r="F38" i="9"/>
  <c r="D23" i="9"/>
  <c r="C23" i="9" s="1"/>
  <c r="G25" i="9"/>
  <c r="C55" i="9"/>
  <c r="G78" i="9"/>
  <c r="C78" i="9" s="1"/>
  <c r="C43" i="9"/>
  <c r="C58" i="9"/>
  <c r="C61" i="9"/>
  <c r="C65" i="9"/>
  <c r="C42" i="9"/>
  <c r="C45" i="9"/>
  <c r="C52" i="9"/>
  <c r="F59" i="9"/>
  <c r="C69" i="9"/>
  <c r="G22" i="9"/>
  <c r="C22" i="9" s="1"/>
  <c r="D40" i="9"/>
  <c r="C63" i="9"/>
  <c r="C80" i="9"/>
  <c r="C27" i="9"/>
  <c r="C44" i="9"/>
  <c r="C50" i="9"/>
  <c r="C57" i="9"/>
  <c r="C60" i="9"/>
  <c r="C70" i="9"/>
  <c r="C73" i="9"/>
  <c r="C77" i="9"/>
  <c r="G40" i="9"/>
  <c r="C54" i="9"/>
  <c r="C64" i="9"/>
  <c r="I38" i="9"/>
  <c r="C67" i="9"/>
  <c r="C19" i="9"/>
  <c r="C48" i="9"/>
  <c r="C68" i="9"/>
  <c r="C82" i="9"/>
  <c r="G17" i="9"/>
  <c r="C17" i="9" s="1"/>
  <c r="G39" i="9"/>
  <c r="C39" i="9" s="1"/>
  <c r="D38" i="9" l="1"/>
  <c r="C25" i="9"/>
  <c r="G38" i="9"/>
  <c r="C38" i="9" s="1"/>
  <c r="I15" i="9"/>
  <c r="I12" i="9" s="1"/>
  <c r="G59" i="9"/>
  <c r="C75" i="9"/>
  <c r="F51" i="9"/>
  <c r="D51" i="9" s="1"/>
  <c r="C51" i="9" s="1"/>
  <c r="D59" i="9"/>
  <c r="C40" i="9"/>
  <c r="H12" i="9"/>
  <c r="F15" i="9" l="1"/>
  <c r="F12" i="9" s="1"/>
  <c r="C59" i="9"/>
  <c r="G15" i="9"/>
  <c r="G12" i="9"/>
  <c r="D15" i="9" l="1"/>
  <c r="C15" i="9" s="1"/>
  <c r="E12" i="9"/>
  <c r="D12" i="9" l="1"/>
  <c r="C12" i="9" l="1"/>
  <c r="I13" i="9" l="1"/>
  <c r="G13" i="9"/>
  <c r="H13" i="9"/>
  <c r="F13" i="9"/>
  <c r="E13" i="9"/>
  <c r="D13" i="9"/>
  <c r="C13" i="9" l="1"/>
</calcChain>
</file>

<file path=xl/sharedStrings.xml><?xml version="1.0" encoding="utf-8"?>
<sst xmlns="http://schemas.openxmlformats.org/spreadsheetml/2006/main" count="90" uniqueCount="81">
  <si>
    <t xml:space="preserve"> </t>
  </si>
  <si>
    <t>TOTAL</t>
  </si>
  <si>
    <t>Sede</t>
  </si>
  <si>
    <t>Total</t>
  </si>
  <si>
    <t>Permanente</t>
  </si>
  <si>
    <t>Sub- Total</t>
  </si>
  <si>
    <t>Sexo</t>
  </si>
  <si>
    <t>Hombres</t>
  </si>
  <si>
    <t xml:space="preserve">     Dirección</t>
  </si>
  <si>
    <t>Fuente: Dirección General de Recursos Humanos</t>
  </si>
  <si>
    <t xml:space="preserve">     Facultad de Ingeniería Civil</t>
  </si>
  <si>
    <t xml:space="preserve">     Facultad de Ingeniería Eléctrica</t>
  </si>
  <si>
    <t xml:space="preserve">     Facultad de Ingeniería Industrial</t>
  </si>
  <si>
    <t xml:space="preserve">     Facultad de Ingeniería Mecánica</t>
  </si>
  <si>
    <t xml:space="preserve">     Facultad de Ingeniería de Sistemas Computacionales</t>
  </si>
  <si>
    <t xml:space="preserve">     Facultad de  Ciencias  y Tecnología</t>
  </si>
  <si>
    <t>Mujeres</t>
  </si>
  <si>
    <t>Rectoría</t>
  </si>
  <si>
    <t>Secretaría General</t>
  </si>
  <si>
    <t>Coordinación General de los Centros Regionales</t>
  </si>
  <si>
    <t>Dirección General de Asesoría Legal</t>
  </si>
  <si>
    <t>Dirección General de Planificación Universitaria</t>
  </si>
  <si>
    <t>Dirección General de Tecnología de la Información y Comunicaciones</t>
  </si>
  <si>
    <t>Dirección General de Recursos Humanos</t>
  </si>
  <si>
    <t>Dirección General de Ingeniería y Arquitectura</t>
  </si>
  <si>
    <t>Vice Rectoría Administrativa</t>
  </si>
  <si>
    <t>Vice Rectoría Académica</t>
  </si>
  <si>
    <t>Vice Rectoría de Investigación, Post-Grado y Extensión</t>
  </si>
  <si>
    <t>Facultades</t>
  </si>
  <si>
    <t xml:space="preserve">     PERSONAL ADMINISTRATIVO POR CONDICIÓN LABORAL Y SEXO,</t>
  </si>
  <si>
    <t>Porcentaje</t>
  </si>
  <si>
    <t>Sede Panamá</t>
  </si>
  <si>
    <t>Centros Regionales</t>
  </si>
  <si>
    <t>Dirección Nacional de Auditoría Interna y Transparencia</t>
  </si>
  <si>
    <t>Dirección Nacional de Comunicación Estratégica</t>
  </si>
  <si>
    <t xml:space="preserve">     Dirección Nacional de Finanzas</t>
  </si>
  <si>
    <t xml:space="preserve">     Dirección Nacional de Gestión y Transferencia del Conocimiento</t>
  </si>
  <si>
    <t xml:space="preserve">     Dirección Nacional de Presupuesto </t>
  </si>
  <si>
    <t xml:space="preserve">     Dirección Nacional de Proveeduría y Compras</t>
  </si>
  <si>
    <t>Dirección Nacional de Relaciones Internacionales</t>
  </si>
  <si>
    <t xml:space="preserve">     Dirección Nacional del Sistema de Bibliotecas</t>
  </si>
  <si>
    <t xml:space="preserve">     Dirección Nacional del Sistema de Ingreso Universitario</t>
  </si>
  <si>
    <t xml:space="preserve">     Dirección Ejecutiva del Centro de Distribución y Librerías</t>
  </si>
  <si>
    <t xml:space="preserve">     Dirección Ejecutiva del Centro Especializado de Lenguas</t>
  </si>
  <si>
    <t xml:space="preserve">     Dirección Ejecutiva de Mantenimiento e Infraestructura</t>
  </si>
  <si>
    <t xml:space="preserve">     Dirección Nacional Administrativa</t>
  </si>
  <si>
    <t>Centro de Innovación y Transferencia Tecnológica</t>
  </si>
  <si>
    <t>Vice Rectoría de Vida Universitaria</t>
  </si>
  <si>
    <t xml:space="preserve">     Azuero</t>
  </si>
  <si>
    <t xml:space="preserve">     Bocas del Toro</t>
  </si>
  <si>
    <t xml:space="preserve">     Coclé</t>
  </si>
  <si>
    <t xml:space="preserve">     Colón</t>
  </si>
  <si>
    <t xml:space="preserve">     Chiriquí</t>
  </si>
  <si>
    <t xml:space="preserve">     Panamá Oeste</t>
  </si>
  <si>
    <t xml:space="preserve">     Veraguas</t>
  </si>
  <si>
    <t>SEGÚN SEDE: PRIMER SEMESTRE  2021</t>
  </si>
  <si>
    <t xml:space="preserve">     Centro de Investigación, Desarrollo e Innovación en Tecnologías de la         </t>
  </si>
  <si>
    <t xml:space="preserve">     Información y las Comunicaciones</t>
  </si>
  <si>
    <t xml:space="preserve">     Centro de Producción e Investigaciones Agroindustriales</t>
  </si>
  <si>
    <t xml:space="preserve">     Centro de Investigaciones Hidráulicas e Hidrotécnicas</t>
  </si>
  <si>
    <t xml:space="preserve">     Centro de Investigación e Innovación Eléctrica, Mecánica y de la Industria</t>
  </si>
  <si>
    <t xml:space="preserve">     Centro Experimental de Ingeniería</t>
  </si>
  <si>
    <t xml:space="preserve">        Dirección</t>
  </si>
  <si>
    <t xml:space="preserve">        Laboratorio de Investigación en Ingeniería  y Ciencias Aplicadas</t>
  </si>
  <si>
    <t xml:space="preserve">        Laboratorio de Estructuras</t>
  </si>
  <si>
    <t xml:space="preserve">        Laboratorio de Análisis Industriales y Ciencias Ambientales</t>
  </si>
  <si>
    <t xml:space="preserve">        Laboratorio  de Metrología</t>
  </si>
  <si>
    <t xml:space="preserve">        Laboratorio de Ensayo de Materiales</t>
  </si>
  <si>
    <t xml:space="preserve">        Laboratorio de Geotecnia</t>
  </si>
  <si>
    <t xml:space="preserve">     Clínica Universitaria</t>
  </si>
  <si>
    <t xml:space="preserve">     Dirección Nacional de Bienestar Estudiantil</t>
  </si>
  <si>
    <t xml:space="preserve">     Dirección Ejecutiva de Servicio Social Universitario</t>
  </si>
  <si>
    <t xml:space="preserve">     Dirección Ejecutiva de Equiparación de Oportunidades</t>
  </si>
  <si>
    <t xml:space="preserve">     Dirección Ejecutiva de Cultura </t>
  </si>
  <si>
    <t xml:space="preserve">     Dirección Ejecutiva de Deporte</t>
  </si>
  <si>
    <t xml:space="preserve">     Dirección Nacional de Orientación Psicológica</t>
  </si>
  <si>
    <t>(1)  Eventual:  Interino, Contingente y Transitorio.</t>
  </si>
  <si>
    <r>
      <t xml:space="preserve">Eventual </t>
    </r>
    <r>
      <rPr>
        <b/>
        <vertAlign val="superscript"/>
        <sz val="13"/>
        <rFont val="Calibri"/>
        <family val="2"/>
        <scheme val="minor"/>
      </rPr>
      <t>(1)</t>
    </r>
  </si>
  <si>
    <t>UNIVERSIDAD TECNOLÓGICA DE PANAMÁ</t>
  </si>
  <si>
    <t xml:space="preserve">DIRECCIÓN GENERAL DE PLANIFICACIÓN UNIVERSITARIA
</t>
  </si>
  <si>
    <t>DEPARTAMENTO DE ESTADÍSTICA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</si>
</sst>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\ "/>
    <numFmt numFmtId="165" formatCode="0\ "/>
    <numFmt numFmtId="166" formatCode="_ [$€-2]\ * #,##0.00_ ;_ [$€-2]\ * \-#,##0.00_ ;_ [$€-2]\ * &quot;-&quot;??_ "/>
    <numFmt numFmtId="167" formatCode="#,##0.0"/>
  </numFmts>
  <fonts count="18" x14ac:knownFonts="1">
    <font>
      <sz val="10"/>
      <name val="Courier New"/>
      <family val="3"/>
    </font>
    <font>
      <sz val="10"/>
      <name val="Arial"/>
      <family val="2"/>
    </font>
    <font>
      <sz val="12"/>
      <name val="Courier New"/>
      <family val="3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2"/>
      <color rgb="FF000080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rgb="FFFFFF00"/>
      <name val="Calibri"/>
      <family val="2"/>
      <scheme val="minor"/>
    </font>
    <font>
      <b/>
      <vertAlign val="superscript"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B5E1"/>
        <bgColor indexed="21"/>
      </patternFill>
    </fill>
    <fill>
      <patternFill patternType="solid">
        <fgColor rgb="FFE1B5E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</borders>
  <cellStyleXfs count="4">
    <xf numFmtId="164" fontId="0" fillId="0" borderId="0"/>
    <xf numFmtId="166" fontId="2" fillId="0" borderId="0" applyFont="0" applyFill="0" applyBorder="0" applyAlignment="0" applyProtection="0"/>
    <xf numFmtId="165" fontId="2" fillId="0" borderId="0"/>
    <xf numFmtId="0" fontId="1" fillId="0" borderId="0"/>
  </cellStyleXfs>
  <cellXfs count="101">
    <xf numFmtId="164" fontId="0" fillId="0" borderId="0" xfId="0"/>
    <xf numFmtId="0" fontId="3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/>
    <xf numFmtId="0" fontId="3" fillId="0" borderId="0" xfId="3" applyFont="1"/>
    <xf numFmtId="0" fontId="7" fillId="2" borderId="1" xfId="3" applyFont="1" applyFill="1" applyBorder="1" applyAlignment="1">
      <alignment horizontal="center"/>
    </xf>
    <xf numFmtId="167" fontId="7" fillId="0" borderId="3" xfId="3" applyNumberFormat="1" applyFont="1" applyFill="1" applyBorder="1"/>
    <xf numFmtId="167" fontId="7" fillId="0" borderId="5" xfId="3" applyNumberFormat="1" applyFont="1" applyFill="1" applyBorder="1"/>
    <xf numFmtId="0" fontId="9" fillId="0" borderId="0" xfId="3" applyFont="1"/>
    <xf numFmtId="0" fontId="9" fillId="0" borderId="0" xfId="3" applyFont="1" applyAlignment="1">
      <alignment horizontal="center" vertical="center"/>
    </xf>
    <xf numFmtId="0" fontId="9" fillId="0" borderId="1" xfId="3" applyFont="1" applyFill="1" applyBorder="1"/>
    <xf numFmtId="0" fontId="9" fillId="0" borderId="3" xfId="3" applyFont="1" applyFill="1" applyBorder="1"/>
    <xf numFmtId="0" fontId="9" fillId="0" borderId="5" xfId="3" applyFont="1" applyFill="1" applyBorder="1"/>
    <xf numFmtId="0" fontId="8" fillId="2" borderId="1" xfId="3" applyFont="1" applyFill="1" applyBorder="1" applyAlignment="1">
      <alignment horizontal="center"/>
    </xf>
    <xf numFmtId="0" fontId="8" fillId="0" borderId="3" xfId="3" applyFont="1" applyFill="1" applyBorder="1"/>
    <xf numFmtId="0" fontId="8" fillId="0" borderId="5" xfId="3" applyFont="1" applyFill="1" applyBorder="1"/>
    <xf numFmtId="0" fontId="6" fillId="2" borderId="1" xfId="3" applyFont="1" applyFill="1" applyBorder="1" applyAlignment="1">
      <alignment horizontal="left"/>
    </xf>
    <xf numFmtId="0" fontId="6" fillId="0" borderId="3" xfId="3" applyFont="1" applyFill="1" applyBorder="1"/>
    <xf numFmtId="0" fontId="6" fillId="0" borderId="5" xfId="3" applyFont="1" applyFill="1" applyBorder="1"/>
    <xf numFmtId="0" fontId="10" fillId="0" borderId="0" xfId="3" applyFont="1"/>
    <xf numFmtId="0" fontId="6" fillId="0" borderId="1" xfId="3" applyFont="1" applyFill="1" applyBorder="1" applyAlignment="1">
      <alignment horizontal="left"/>
    </xf>
    <xf numFmtId="0" fontId="10" fillId="0" borderId="1" xfId="3" applyFont="1" applyFill="1" applyBorder="1"/>
    <xf numFmtId="0" fontId="10" fillId="0" borderId="3" xfId="3" applyFont="1" applyFill="1" applyBorder="1"/>
    <xf numFmtId="0" fontId="10" fillId="0" borderId="5" xfId="3" applyFont="1" applyFill="1" applyBorder="1"/>
    <xf numFmtId="0" fontId="6" fillId="0" borderId="1" xfId="3" applyFont="1" applyFill="1" applyBorder="1"/>
    <xf numFmtId="0" fontId="6" fillId="0" borderId="0" xfId="3" applyFont="1"/>
    <xf numFmtId="0" fontId="6" fillId="0" borderId="0" xfId="3" applyFont="1" applyFill="1"/>
    <xf numFmtId="0" fontId="10" fillId="2" borderId="3" xfId="3" applyFont="1" applyFill="1" applyBorder="1"/>
    <xf numFmtId="0" fontId="10" fillId="0" borderId="3" xfId="3" applyFont="1" applyFill="1" applyBorder="1" applyAlignment="1">
      <alignment vertical="center"/>
    </xf>
    <xf numFmtId="0" fontId="10" fillId="0" borderId="5" xfId="3" applyFont="1" applyFill="1" applyBorder="1" applyAlignment="1">
      <alignment vertical="center"/>
    </xf>
    <xf numFmtId="0" fontId="10" fillId="0" borderId="1" xfId="3" applyFont="1" applyFill="1" applyBorder="1" applyAlignment="1">
      <alignment horizontal="left"/>
    </xf>
    <xf numFmtId="0" fontId="10" fillId="0" borderId="6" xfId="3" applyFont="1" applyFill="1" applyBorder="1"/>
    <xf numFmtId="0" fontId="10" fillId="0" borderId="2" xfId="3" applyFont="1" applyFill="1" applyBorder="1"/>
    <xf numFmtId="0" fontId="10" fillId="0" borderId="7" xfId="3" applyFont="1" applyFill="1" applyBorder="1"/>
    <xf numFmtId="0" fontId="5" fillId="0" borderId="0" xfId="3" applyFont="1" applyFill="1" applyBorder="1"/>
    <xf numFmtId="0" fontId="5" fillId="0" borderId="0" xfId="3" applyFont="1" applyBorder="1"/>
    <xf numFmtId="0" fontId="5" fillId="0" borderId="0" xfId="3" applyFont="1" applyFill="1"/>
    <xf numFmtId="0" fontId="5" fillId="0" borderId="0" xfId="3" applyFont="1"/>
    <xf numFmtId="0" fontId="6" fillId="2" borderId="3" xfId="3" applyFont="1" applyFill="1" applyBorder="1"/>
    <xf numFmtId="0" fontId="10" fillId="2" borderId="3" xfId="3" applyFont="1" applyFill="1" applyBorder="1" applyAlignment="1">
      <alignment vertical="center"/>
    </xf>
    <xf numFmtId="0" fontId="10" fillId="2" borderId="2" xfId="3" applyFont="1" applyFill="1" applyBorder="1"/>
    <xf numFmtId="0" fontId="6" fillId="0" borderId="1" xfId="3" applyFont="1" applyBorder="1"/>
    <xf numFmtId="0" fontId="6" fillId="0" borderId="3" xfId="3" applyFont="1" applyBorder="1"/>
    <xf numFmtId="0" fontId="6" fillId="0" borderId="5" xfId="3" applyFont="1" applyBorder="1"/>
    <xf numFmtId="0" fontId="10" fillId="0" borderId="1" xfId="3" applyFont="1" applyBorder="1"/>
    <xf numFmtId="0" fontId="10" fillId="0" borderId="3" xfId="3" applyFont="1" applyBorder="1"/>
    <xf numFmtId="0" fontId="10" fillId="0" borderId="5" xfId="3" applyFont="1" applyBorder="1"/>
    <xf numFmtId="0" fontId="9" fillId="0" borderId="0" xfId="3" applyFont="1" applyBorder="1"/>
    <xf numFmtId="0" fontId="9" fillId="0" borderId="0" xfId="3" applyFont="1" applyBorder="1" applyAlignment="1">
      <alignment horizontal="center" vertical="center"/>
    </xf>
    <xf numFmtId="0" fontId="3" fillId="0" borderId="0" xfId="3" applyFont="1" applyBorder="1"/>
    <xf numFmtId="0" fontId="10" fillId="0" borderId="0" xfId="3" applyFont="1" applyBorder="1"/>
    <xf numFmtId="0" fontId="6" fillId="0" borderId="0" xfId="3" applyFont="1" applyFill="1" applyBorder="1"/>
    <xf numFmtId="0" fontId="10" fillId="2" borderId="0" xfId="3" applyFont="1" applyFill="1" applyBorder="1"/>
    <xf numFmtId="0" fontId="6" fillId="0" borderId="0" xfId="3" applyFont="1" applyBorder="1"/>
    <xf numFmtId="3" fontId="8" fillId="2" borderId="3" xfId="3" applyNumberFormat="1" applyFont="1" applyFill="1" applyBorder="1"/>
    <xf numFmtId="167" fontId="7" fillId="2" borderId="3" xfId="3" applyNumberFormat="1" applyFont="1" applyFill="1" applyBorder="1"/>
    <xf numFmtId="3" fontId="6" fillId="2" borderId="3" xfId="3" applyNumberFormat="1" applyFont="1" applyFill="1" applyBorder="1"/>
    <xf numFmtId="0" fontId="12" fillId="2" borderId="4" xfId="3" applyFont="1" applyFill="1" applyBorder="1"/>
    <xf numFmtId="0" fontId="12" fillId="2" borderId="8" xfId="3" applyFont="1" applyFill="1" applyBorder="1"/>
    <xf numFmtId="3" fontId="11" fillId="0" borderId="3" xfId="3" applyNumberFormat="1" applyFont="1" applyFill="1" applyBorder="1"/>
    <xf numFmtId="3" fontId="11" fillId="0" borderId="5" xfId="3" applyNumberFormat="1" applyFont="1" applyFill="1" applyBorder="1"/>
    <xf numFmtId="0" fontId="10" fillId="0" borderId="0" xfId="3" applyFont="1" applyFill="1" applyBorder="1"/>
    <xf numFmtId="0" fontId="10" fillId="0" borderId="0" xfId="3" applyFont="1" applyFill="1"/>
    <xf numFmtId="0" fontId="7" fillId="0" borderId="1" xfId="3" applyFont="1" applyFill="1" applyBorder="1"/>
    <xf numFmtId="0" fontId="9" fillId="0" borderId="0" xfId="3" applyFont="1" applyFill="1" applyBorder="1"/>
    <xf numFmtId="0" fontId="9" fillId="0" borderId="0" xfId="3" applyFont="1" applyFill="1"/>
    <xf numFmtId="164" fontId="10" fillId="2" borderId="0" xfId="0" applyFont="1" applyFill="1"/>
    <xf numFmtId="164" fontId="10" fillId="2" borderId="0" xfId="0" applyFont="1" applyFill="1" applyAlignment="1">
      <alignment horizontal="right"/>
    </xf>
    <xf numFmtId="164" fontId="14" fillId="2" borderId="0" xfId="0" applyFont="1" applyFill="1" applyAlignment="1">
      <alignment horizontal="right"/>
    </xf>
    <xf numFmtId="164" fontId="10" fillId="0" borderId="0" xfId="0" applyFont="1"/>
    <xf numFmtId="164" fontId="15" fillId="3" borderId="0" xfId="0" applyFont="1" applyFill="1"/>
    <xf numFmtId="0" fontId="16" fillId="0" borderId="0" xfId="3" applyFont="1"/>
    <xf numFmtId="164" fontId="14" fillId="0" borderId="0" xfId="0" applyFont="1" applyBorder="1" applyAlignment="1">
      <alignment horizontal="right"/>
    </xf>
    <xf numFmtId="0" fontId="6" fillId="2" borderId="0" xfId="3" applyFont="1" applyFill="1" applyBorder="1"/>
    <xf numFmtId="0" fontId="8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vertical="top" wrapText="1"/>
    </xf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13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vertical="top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164" fontId="10" fillId="0" borderId="0" xfId="0" applyFont="1" applyFill="1" applyBorder="1"/>
    <xf numFmtId="0" fontId="8" fillId="4" borderId="22" xfId="3" applyFont="1" applyFill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16" xfId="3" applyFont="1" applyFill="1" applyBorder="1" applyAlignment="1">
      <alignment horizontal="center" vertical="center"/>
    </xf>
    <xf numFmtId="164" fontId="8" fillId="4" borderId="17" xfId="0" applyFont="1" applyFill="1" applyBorder="1" applyAlignment="1">
      <alignment horizontal="center" vertical="center"/>
    </xf>
    <xf numFmtId="164" fontId="8" fillId="4" borderId="18" xfId="0" applyFont="1" applyFill="1" applyBorder="1" applyAlignment="1">
      <alignment horizontal="center" vertical="center"/>
    </xf>
    <xf numFmtId="164" fontId="8" fillId="4" borderId="20" xfId="0" applyFont="1" applyFill="1" applyBorder="1" applyAlignment="1">
      <alignment horizontal="center" vertical="center"/>
    </xf>
    <xf numFmtId="0" fontId="8" fillId="4" borderId="23" xfId="3" applyFont="1" applyFill="1" applyBorder="1" applyAlignment="1">
      <alignment horizontal="center" vertical="center" wrapText="1"/>
    </xf>
    <xf numFmtId="0" fontId="8" fillId="4" borderId="11" xfId="3" applyFont="1" applyFill="1" applyBorder="1" applyAlignment="1">
      <alignment horizontal="center" vertical="center" wrapText="1"/>
    </xf>
    <xf numFmtId="0" fontId="8" fillId="4" borderId="13" xfId="3" applyFont="1" applyFill="1" applyBorder="1" applyAlignment="1">
      <alignment horizontal="center" vertical="center" wrapText="1"/>
    </xf>
    <xf numFmtId="0" fontId="8" fillId="5" borderId="21" xfId="3" applyFont="1" applyFill="1" applyBorder="1" applyAlignment="1">
      <alignment horizontal="center" vertical="center"/>
    </xf>
    <xf numFmtId="0" fontId="8" fillId="4" borderId="24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5" borderId="9" xfId="3" applyFont="1" applyFill="1" applyBorder="1" applyAlignment="1">
      <alignment horizontal="center" vertical="center"/>
    </xf>
    <xf numFmtId="0" fontId="8" fillId="5" borderId="19" xfId="3" applyFont="1" applyFill="1" applyBorder="1" applyAlignment="1">
      <alignment horizontal="center" vertical="center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F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B5E1"/>
      <color rgb="FFDCA8DC"/>
      <color rgb="FFCC82CC"/>
      <color rgb="FFFFFFCC"/>
      <color rgb="FFD5F89C"/>
      <color rgb="FFECFCD0"/>
      <color rgb="FFDACBED"/>
      <color rgb="FFB599DB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E6187-DB72-4648-B366-B77831358856}">
  <sheetPr codeName="Hoja3">
    <tabColor rgb="FF00B050"/>
    <pageSetUpPr fitToPage="1"/>
  </sheetPr>
  <dimension ref="A1:AD140"/>
  <sheetViews>
    <sheetView showGridLines="0" showZeros="0" tabSelected="1" view="pageBreakPreview" zoomScale="80" zoomScaleNormal="120" zoomScaleSheetLayoutView="80" workbookViewId="0">
      <selection activeCell="K21" sqref="K21"/>
    </sheetView>
  </sheetViews>
  <sheetFormatPr baseColWidth="10" defaultColWidth="9.875" defaultRowHeight="20.100000000000001" customHeight="1" x14ac:dyDescent="0.3"/>
  <cols>
    <col min="1" max="1" width="1.875" style="1" customWidth="1"/>
    <col min="2" max="2" width="64.75" style="1" bestFit="1" customWidth="1"/>
    <col min="3" max="8" width="12.625" style="2" customWidth="1"/>
    <col min="9" max="9" width="12.625" style="1" customWidth="1"/>
    <col min="10" max="10" width="9.875" style="49" customWidth="1"/>
    <col min="11" max="11" width="13.875" style="4" customWidth="1"/>
    <col min="12" max="16384" width="9.875" style="4"/>
  </cols>
  <sheetData>
    <row r="1" spans="1:10" ht="24.95" customHeight="1" x14ac:dyDescent="0.3">
      <c r="B1" s="79" t="s">
        <v>78</v>
      </c>
      <c r="C1" s="79"/>
      <c r="D1" s="79"/>
      <c r="E1" s="79"/>
      <c r="F1" s="79"/>
      <c r="G1" s="79"/>
      <c r="H1" s="79"/>
      <c r="I1" s="79"/>
    </row>
    <row r="2" spans="1:10" ht="17.25" customHeight="1" x14ac:dyDescent="0.3">
      <c r="B2" s="80" t="s">
        <v>79</v>
      </c>
      <c r="C2" s="80"/>
      <c r="D2" s="80"/>
      <c r="E2" s="80"/>
      <c r="F2" s="80"/>
      <c r="G2" s="80"/>
      <c r="H2" s="80"/>
      <c r="I2" s="80"/>
    </row>
    <row r="3" spans="1:10" s="77" customFormat="1" ht="21.75" customHeight="1" x14ac:dyDescent="0.25">
      <c r="A3" s="82"/>
      <c r="B3" s="81" t="s">
        <v>80</v>
      </c>
      <c r="C3" s="81"/>
      <c r="D3" s="81"/>
      <c r="E3" s="81"/>
      <c r="F3" s="81"/>
      <c r="G3" s="81"/>
      <c r="H3" s="81"/>
      <c r="I3" s="81"/>
      <c r="J3" s="76"/>
    </row>
    <row r="4" spans="1:10" ht="15" customHeight="1" x14ac:dyDescent="0.3">
      <c r="B4" s="75"/>
      <c r="C4" s="75"/>
      <c r="D4" s="75"/>
      <c r="E4" s="75"/>
      <c r="F4" s="75"/>
      <c r="G4" s="75"/>
      <c r="H4" s="75"/>
      <c r="I4" s="75"/>
    </row>
    <row r="5" spans="1:10" s="8" customFormat="1" ht="24.95" customHeight="1" x14ac:dyDescent="0.3">
      <c r="A5" s="64"/>
      <c r="B5" s="79" t="s">
        <v>29</v>
      </c>
      <c r="C5" s="79"/>
      <c r="D5" s="79"/>
      <c r="E5" s="79"/>
      <c r="F5" s="79"/>
      <c r="G5" s="79"/>
      <c r="H5" s="79"/>
      <c r="I5" s="79"/>
      <c r="J5" s="47"/>
    </row>
    <row r="6" spans="1:10" s="8" customFormat="1" ht="18" customHeight="1" x14ac:dyDescent="0.3">
      <c r="A6" s="64"/>
      <c r="B6" s="79" t="s">
        <v>55</v>
      </c>
      <c r="C6" s="79"/>
      <c r="D6" s="79"/>
      <c r="E6" s="79"/>
      <c r="F6" s="79"/>
      <c r="G6" s="79"/>
      <c r="H6" s="79"/>
      <c r="I6" s="79"/>
      <c r="J6" s="47"/>
    </row>
    <row r="7" spans="1:10" s="65" customFormat="1" ht="24.95" customHeight="1" thickBot="1" x14ac:dyDescent="0.35">
      <c r="A7" s="64"/>
      <c r="B7" s="74"/>
      <c r="C7" s="78"/>
      <c r="D7" s="78"/>
      <c r="E7" s="78"/>
      <c r="F7" s="78"/>
      <c r="G7" s="78"/>
      <c r="H7" s="78"/>
      <c r="I7" s="78"/>
      <c r="J7" s="64"/>
    </row>
    <row r="8" spans="1:10" s="9" customFormat="1" ht="24.95" customHeight="1" thickBot="1" x14ac:dyDescent="0.3">
      <c r="A8" s="83"/>
      <c r="B8" s="85" t="s">
        <v>2</v>
      </c>
      <c r="C8" s="86" t="s">
        <v>3</v>
      </c>
      <c r="D8" s="87" t="s">
        <v>4</v>
      </c>
      <c r="E8" s="88"/>
      <c r="F8" s="89"/>
      <c r="G8" s="90" t="s">
        <v>77</v>
      </c>
      <c r="H8" s="91"/>
      <c r="I8" s="92"/>
      <c r="J8" s="48"/>
    </row>
    <row r="9" spans="1:10" s="9" customFormat="1" ht="24.95" customHeight="1" thickBot="1" x14ac:dyDescent="0.3">
      <c r="A9" s="83"/>
      <c r="B9" s="93"/>
      <c r="C9" s="94"/>
      <c r="D9" s="95" t="s">
        <v>5</v>
      </c>
      <c r="E9" s="87" t="s">
        <v>6</v>
      </c>
      <c r="F9" s="89"/>
      <c r="G9" s="95" t="s">
        <v>5</v>
      </c>
      <c r="H9" s="87" t="s">
        <v>6</v>
      </c>
      <c r="I9" s="96"/>
      <c r="J9" s="48"/>
    </row>
    <row r="10" spans="1:10" s="9" customFormat="1" ht="24.95" customHeight="1" thickBot="1" x14ac:dyDescent="0.3">
      <c r="A10" s="83"/>
      <c r="B10" s="97"/>
      <c r="C10" s="98"/>
      <c r="D10" s="98"/>
      <c r="E10" s="99" t="s">
        <v>7</v>
      </c>
      <c r="F10" s="99" t="s">
        <v>16</v>
      </c>
      <c r="G10" s="98"/>
      <c r="H10" s="99" t="s">
        <v>7</v>
      </c>
      <c r="I10" s="100" t="s">
        <v>16</v>
      </c>
      <c r="J10" s="48"/>
    </row>
    <row r="11" spans="1:10" s="8" customFormat="1" ht="8.25" customHeight="1" x14ac:dyDescent="0.3">
      <c r="A11" s="64"/>
      <c r="B11" s="10"/>
      <c r="C11" s="11"/>
      <c r="D11" s="11"/>
      <c r="E11" s="11"/>
      <c r="F11" s="11"/>
      <c r="G11" s="11"/>
      <c r="H11" s="11"/>
      <c r="I11" s="12"/>
      <c r="J11" s="47"/>
    </row>
    <row r="12" spans="1:10" s="8" customFormat="1" ht="20.100000000000001" customHeight="1" x14ac:dyDescent="0.3">
      <c r="A12" s="64"/>
      <c r="B12" s="13" t="s">
        <v>1</v>
      </c>
      <c r="C12" s="54">
        <f>+D12+G12</f>
        <v>1886</v>
      </c>
      <c r="D12" s="54">
        <f>+E12+F12</f>
        <v>904</v>
      </c>
      <c r="E12" s="14">
        <f>SUM(E15+E75)</f>
        <v>456</v>
      </c>
      <c r="F12" s="14">
        <f>SUM(F15+F75)</f>
        <v>448</v>
      </c>
      <c r="G12" s="54">
        <f>+H12+I12</f>
        <v>982</v>
      </c>
      <c r="H12" s="14">
        <f>SUM(H15+H75)</f>
        <v>467</v>
      </c>
      <c r="I12" s="15">
        <f>SUM(I15+I75)</f>
        <v>515</v>
      </c>
      <c r="J12" s="47"/>
    </row>
    <row r="13" spans="1:10" ht="20.100000000000001" customHeight="1" x14ac:dyDescent="0.3">
      <c r="B13" s="5" t="s">
        <v>30</v>
      </c>
      <c r="C13" s="55">
        <f>SUM(D13+G13)</f>
        <v>100</v>
      </c>
      <c r="D13" s="55">
        <f t="shared" ref="D13:I13" si="0">D12/$C$12*100</f>
        <v>47.932131495227999</v>
      </c>
      <c r="E13" s="6">
        <f t="shared" si="0"/>
        <v>24.17815482502651</v>
      </c>
      <c r="F13" s="6">
        <f t="shared" si="0"/>
        <v>23.753976670201485</v>
      </c>
      <c r="G13" s="55">
        <f t="shared" si="0"/>
        <v>52.067868504772008</v>
      </c>
      <c r="H13" s="6">
        <f t="shared" si="0"/>
        <v>24.761399787910925</v>
      </c>
      <c r="I13" s="7">
        <f t="shared" si="0"/>
        <v>27.306468716861083</v>
      </c>
    </row>
    <row r="14" spans="1:10" s="2" customFormat="1" ht="20.100000000000001" customHeight="1" x14ac:dyDescent="0.3">
      <c r="A14" s="1"/>
      <c r="B14" s="63"/>
      <c r="C14" s="59"/>
      <c r="D14" s="59"/>
      <c r="E14" s="59"/>
      <c r="F14" s="59"/>
      <c r="G14" s="59"/>
      <c r="H14" s="59"/>
      <c r="I14" s="60"/>
      <c r="J14" s="1"/>
    </row>
    <row r="15" spans="1:10" s="19" customFormat="1" ht="20.100000000000001" customHeight="1" x14ac:dyDescent="0.25">
      <c r="A15" s="61"/>
      <c r="B15" s="16" t="s">
        <v>31</v>
      </c>
      <c r="C15" s="56">
        <f>+D15+G15</f>
        <v>1369</v>
      </c>
      <c r="D15" s="38">
        <f>+E15+F15</f>
        <v>632</v>
      </c>
      <c r="E15" s="42">
        <f>SUM(E17:E29)+E38+E46+E51+E67</f>
        <v>304</v>
      </c>
      <c r="F15" s="42">
        <f>SUM(F17:F29)+F38+F46+F51+F67</f>
        <v>328</v>
      </c>
      <c r="G15" s="38">
        <f t="shared" ref="G15:G83" si="1">+H15+I15</f>
        <v>737</v>
      </c>
      <c r="H15" s="17">
        <f>SUM(H17:H29)+H38+H46+H51+H67</f>
        <v>328</v>
      </c>
      <c r="I15" s="18">
        <f>SUM(I17:I29)+I38+I46+I51+I67</f>
        <v>409</v>
      </c>
      <c r="J15" s="50"/>
    </row>
    <row r="16" spans="1:10" s="62" customFormat="1" ht="20.100000000000001" customHeight="1" x14ac:dyDescent="0.25">
      <c r="A16" s="61"/>
      <c r="B16" s="20"/>
      <c r="C16" s="59"/>
      <c r="D16" s="59"/>
      <c r="E16" s="59"/>
      <c r="F16" s="59"/>
      <c r="G16" s="59">
        <f t="shared" si="1"/>
        <v>0</v>
      </c>
      <c r="H16" s="59"/>
      <c r="I16" s="60"/>
      <c r="J16" s="61"/>
    </row>
    <row r="17" spans="1:11" s="19" customFormat="1" ht="20.100000000000001" customHeight="1" x14ac:dyDescent="0.25">
      <c r="A17" s="61"/>
      <c r="B17" s="21" t="s">
        <v>17</v>
      </c>
      <c r="C17" s="27">
        <f>+D17+G17</f>
        <v>28</v>
      </c>
      <c r="D17" s="27">
        <f t="shared" ref="D17:D28" si="2">+E17+F17</f>
        <v>7</v>
      </c>
      <c r="E17" s="22">
        <v>2</v>
      </c>
      <c r="F17" s="22">
        <f>5</f>
        <v>5</v>
      </c>
      <c r="G17" s="27">
        <f t="shared" si="1"/>
        <v>21</v>
      </c>
      <c r="H17" s="22">
        <v>3</v>
      </c>
      <c r="I17" s="23">
        <f>18</f>
        <v>18</v>
      </c>
      <c r="J17" s="50"/>
    </row>
    <row r="18" spans="1:11" s="19" customFormat="1" ht="20.100000000000001" customHeight="1" x14ac:dyDescent="0.25">
      <c r="A18" s="61"/>
      <c r="B18" s="21" t="s">
        <v>18</v>
      </c>
      <c r="C18" s="27">
        <f t="shared" ref="C18:C73" si="3">+D18+G18</f>
        <v>32</v>
      </c>
      <c r="D18" s="27">
        <f t="shared" si="2"/>
        <v>11</v>
      </c>
      <c r="E18" s="22">
        <v>2</v>
      </c>
      <c r="F18" s="22">
        <v>9</v>
      </c>
      <c r="G18" s="27">
        <f t="shared" si="1"/>
        <v>21</v>
      </c>
      <c r="H18" s="22">
        <v>5</v>
      </c>
      <c r="I18" s="23">
        <f>13+1+1+1</f>
        <v>16</v>
      </c>
      <c r="J18" s="50"/>
    </row>
    <row r="19" spans="1:11" s="19" customFormat="1" ht="20.100000000000001" customHeight="1" x14ac:dyDescent="0.25">
      <c r="A19" s="61"/>
      <c r="B19" s="21" t="s">
        <v>19</v>
      </c>
      <c r="C19" s="27">
        <f t="shared" si="3"/>
        <v>5</v>
      </c>
      <c r="D19" s="27">
        <f t="shared" si="2"/>
        <v>3</v>
      </c>
      <c r="E19" s="22">
        <v>1</v>
      </c>
      <c r="F19" s="22">
        <v>2</v>
      </c>
      <c r="G19" s="27">
        <f t="shared" si="1"/>
        <v>2</v>
      </c>
      <c r="H19" s="22">
        <v>1</v>
      </c>
      <c r="I19" s="23">
        <v>1</v>
      </c>
      <c r="J19" s="50"/>
    </row>
    <row r="20" spans="1:11" s="19" customFormat="1" ht="20.100000000000001" customHeight="1" x14ac:dyDescent="0.25">
      <c r="A20" s="61"/>
      <c r="B20" s="21" t="s">
        <v>20</v>
      </c>
      <c r="C20" s="27">
        <f t="shared" si="3"/>
        <v>9</v>
      </c>
      <c r="D20" s="27">
        <f t="shared" si="2"/>
        <v>4</v>
      </c>
      <c r="E20" s="22">
        <v>1</v>
      </c>
      <c r="F20" s="22">
        <v>3</v>
      </c>
      <c r="G20" s="22">
        <f t="shared" si="1"/>
        <v>5</v>
      </c>
      <c r="H20" s="22">
        <v>2</v>
      </c>
      <c r="I20" s="23">
        <v>3</v>
      </c>
      <c r="J20" s="50"/>
    </row>
    <row r="21" spans="1:11" s="19" customFormat="1" ht="20.100000000000001" customHeight="1" x14ac:dyDescent="0.25">
      <c r="A21" s="61"/>
      <c r="B21" s="21" t="s">
        <v>21</v>
      </c>
      <c r="C21" s="27">
        <f t="shared" si="3"/>
        <v>28</v>
      </c>
      <c r="D21" s="27">
        <f t="shared" si="2"/>
        <v>13</v>
      </c>
      <c r="E21" s="22">
        <v>1</v>
      </c>
      <c r="F21" s="22">
        <f>7+2+3</f>
        <v>12</v>
      </c>
      <c r="G21" s="27">
        <f t="shared" si="1"/>
        <v>15</v>
      </c>
      <c r="H21" s="22">
        <v>2</v>
      </c>
      <c r="I21" s="23">
        <f>5+1+1+3+3</f>
        <v>13</v>
      </c>
      <c r="J21" s="50"/>
    </row>
    <row r="22" spans="1:11" s="19" customFormat="1" ht="20.100000000000001" customHeight="1" x14ac:dyDescent="0.25">
      <c r="A22" s="61"/>
      <c r="B22" s="21" t="s">
        <v>22</v>
      </c>
      <c r="C22" s="27">
        <f t="shared" si="3"/>
        <v>63</v>
      </c>
      <c r="D22" s="27">
        <f t="shared" si="2"/>
        <v>24</v>
      </c>
      <c r="E22" s="22">
        <f>2+7+4</f>
        <v>13</v>
      </c>
      <c r="F22" s="22">
        <f>4+2+5</f>
        <v>11</v>
      </c>
      <c r="G22" s="27">
        <f t="shared" si="1"/>
        <v>39</v>
      </c>
      <c r="H22" s="22">
        <f>14+1+3+2+1+1</f>
        <v>22</v>
      </c>
      <c r="I22" s="23">
        <f>13+4</f>
        <v>17</v>
      </c>
      <c r="J22" s="50"/>
    </row>
    <row r="23" spans="1:11" s="19" customFormat="1" ht="20.100000000000001" customHeight="1" x14ac:dyDescent="0.25">
      <c r="A23" s="61"/>
      <c r="B23" s="21" t="s">
        <v>23</v>
      </c>
      <c r="C23" s="27">
        <f t="shared" si="3"/>
        <v>57</v>
      </c>
      <c r="D23" s="27">
        <f t="shared" si="2"/>
        <v>31</v>
      </c>
      <c r="E23" s="22">
        <f>1+2+1</f>
        <v>4</v>
      </c>
      <c r="F23" s="22">
        <f>27</f>
        <v>27</v>
      </c>
      <c r="G23" s="27">
        <f t="shared" si="1"/>
        <v>26</v>
      </c>
      <c r="H23" s="22">
        <v>7</v>
      </c>
      <c r="I23" s="23">
        <f>1+1+4+2+2+1+2+6</f>
        <v>19</v>
      </c>
      <c r="J23" s="50"/>
    </row>
    <row r="24" spans="1:11" s="19" customFormat="1" ht="20.100000000000001" customHeight="1" x14ac:dyDescent="0.25">
      <c r="A24" s="61"/>
      <c r="B24" s="21" t="s">
        <v>24</v>
      </c>
      <c r="C24" s="27">
        <f>+D24+G24</f>
        <v>35</v>
      </c>
      <c r="D24" s="27">
        <f t="shared" si="2"/>
        <v>18</v>
      </c>
      <c r="E24" s="22">
        <v>8</v>
      </c>
      <c r="F24" s="22">
        <f>10</f>
        <v>10</v>
      </c>
      <c r="G24" s="27">
        <f t="shared" si="1"/>
        <v>17</v>
      </c>
      <c r="H24" s="22">
        <v>13</v>
      </c>
      <c r="I24" s="23">
        <f>3+1</f>
        <v>4</v>
      </c>
      <c r="J24" s="50"/>
    </row>
    <row r="25" spans="1:11" s="19" customFormat="1" ht="20.100000000000001" customHeight="1" x14ac:dyDescent="0.25">
      <c r="A25" s="61"/>
      <c r="B25" s="21" t="s">
        <v>34</v>
      </c>
      <c r="C25" s="27">
        <f t="shared" si="3"/>
        <v>34</v>
      </c>
      <c r="D25" s="27">
        <f t="shared" si="2"/>
        <v>17</v>
      </c>
      <c r="E25" s="22">
        <f>11+1</f>
        <v>12</v>
      </c>
      <c r="F25" s="22">
        <f>5</f>
        <v>5</v>
      </c>
      <c r="G25" s="27">
        <f t="shared" si="1"/>
        <v>17</v>
      </c>
      <c r="H25" s="22">
        <f>5+1+1</f>
        <v>7</v>
      </c>
      <c r="I25" s="23">
        <f>7+2+1</f>
        <v>10</v>
      </c>
      <c r="J25" s="50"/>
    </row>
    <row r="26" spans="1:11" s="19" customFormat="1" ht="20.100000000000001" customHeight="1" x14ac:dyDescent="0.25">
      <c r="A26" s="61"/>
      <c r="B26" s="21" t="s">
        <v>39</v>
      </c>
      <c r="C26" s="27">
        <f t="shared" si="3"/>
        <v>6</v>
      </c>
      <c r="D26" s="27">
        <f t="shared" si="2"/>
        <v>1</v>
      </c>
      <c r="E26" s="22"/>
      <c r="F26" s="22">
        <v>1</v>
      </c>
      <c r="G26" s="27">
        <f t="shared" si="1"/>
        <v>5</v>
      </c>
      <c r="H26" s="22">
        <v>1</v>
      </c>
      <c r="I26" s="23">
        <v>4</v>
      </c>
      <c r="J26" s="50"/>
    </row>
    <row r="27" spans="1:11" s="19" customFormat="1" ht="20.100000000000001" customHeight="1" x14ac:dyDescent="0.25">
      <c r="A27" s="61"/>
      <c r="B27" s="21" t="s">
        <v>33</v>
      </c>
      <c r="C27" s="27">
        <f t="shared" si="3"/>
        <v>5</v>
      </c>
      <c r="D27" s="27">
        <f t="shared" si="2"/>
        <v>3</v>
      </c>
      <c r="E27" s="22"/>
      <c r="F27" s="22">
        <v>3</v>
      </c>
      <c r="G27" s="27">
        <f t="shared" si="1"/>
        <v>2</v>
      </c>
      <c r="H27" s="22">
        <v>1</v>
      </c>
      <c r="I27" s="23">
        <v>1</v>
      </c>
      <c r="J27" s="50"/>
    </row>
    <row r="28" spans="1:11" s="19" customFormat="1" ht="20.100000000000001" customHeight="1" x14ac:dyDescent="0.25">
      <c r="A28" s="61"/>
      <c r="B28" s="21" t="s">
        <v>46</v>
      </c>
      <c r="C28" s="27">
        <f t="shared" si="3"/>
        <v>8</v>
      </c>
      <c r="D28" s="27">
        <f t="shared" si="2"/>
        <v>3</v>
      </c>
      <c r="E28" s="22">
        <v>1</v>
      </c>
      <c r="F28" s="22">
        <v>2</v>
      </c>
      <c r="G28" s="27">
        <f t="shared" si="1"/>
        <v>5</v>
      </c>
      <c r="H28" s="22">
        <v>3</v>
      </c>
      <c r="I28" s="23">
        <v>2</v>
      </c>
      <c r="J28" s="50"/>
    </row>
    <row r="29" spans="1:11" s="25" customFormat="1" ht="20.100000000000001" customHeight="1" x14ac:dyDescent="0.25">
      <c r="A29" s="51"/>
      <c r="B29" s="24" t="s">
        <v>47</v>
      </c>
      <c r="C29" s="38">
        <f>+D29+G29</f>
        <v>59</v>
      </c>
      <c r="D29" s="38">
        <f>SUM(E29:F29)</f>
        <v>19</v>
      </c>
      <c r="E29" s="17">
        <f>SUM(E30:E37)</f>
        <v>7</v>
      </c>
      <c r="F29" s="17">
        <f>SUM(F30:F37)</f>
        <v>12</v>
      </c>
      <c r="G29" s="38">
        <f>+H29+I29</f>
        <v>40</v>
      </c>
      <c r="H29" s="17">
        <f>SUM(H30:H37)</f>
        <v>18</v>
      </c>
      <c r="I29" s="18">
        <f>SUM(I30:I37)</f>
        <v>22</v>
      </c>
      <c r="J29" s="53"/>
    </row>
    <row r="30" spans="1:11" s="19" customFormat="1" ht="20.100000000000001" customHeight="1" x14ac:dyDescent="0.25">
      <c r="A30" s="61"/>
      <c r="B30" s="44" t="s">
        <v>8</v>
      </c>
      <c r="C30" s="22">
        <f>+D30+G30</f>
        <v>16</v>
      </c>
      <c r="D30" s="22">
        <f>SUM(E30:F30)</f>
        <v>4</v>
      </c>
      <c r="E30" s="22">
        <v>3</v>
      </c>
      <c r="F30" s="22">
        <v>1</v>
      </c>
      <c r="G30" s="22">
        <f>SUM(H30:I30)</f>
        <v>12</v>
      </c>
      <c r="H30" s="22">
        <v>3</v>
      </c>
      <c r="I30" s="23">
        <v>9</v>
      </c>
      <c r="J30" s="61"/>
      <c r="K30" s="71"/>
    </row>
    <row r="31" spans="1:11" s="19" customFormat="1" ht="20.100000000000001" customHeight="1" x14ac:dyDescent="0.25">
      <c r="A31" s="61"/>
      <c r="B31" s="44" t="s">
        <v>69</v>
      </c>
      <c r="C31" s="22">
        <f t="shared" ref="C31:C37" si="4">+D31+G31</f>
        <v>3</v>
      </c>
      <c r="D31" s="22">
        <f t="shared" ref="D31:D37" si="5">SUM(E31:F31)</f>
        <v>0</v>
      </c>
      <c r="E31" s="22"/>
      <c r="F31" s="22"/>
      <c r="G31" s="22">
        <f t="shared" ref="G31:G37" si="6">SUM(H31:I31)</f>
        <v>3</v>
      </c>
      <c r="H31" s="22">
        <v>1</v>
      </c>
      <c r="I31" s="23">
        <v>2</v>
      </c>
      <c r="J31" s="61"/>
      <c r="K31" s="71"/>
    </row>
    <row r="32" spans="1:11" s="19" customFormat="1" ht="20.100000000000001" customHeight="1" x14ac:dyDescent="0.25">
      <c r="A32" s="61"/>
      <c r="B32" s="44" t="s">
        <v>70</v>
      </c>
      <c r="C32" s="22">
        <f t="shared" si="4"/>
        <v>10</v>
      </c>
      <c r="D32" s="22">
        <f t="shared" si="5"/>
        <v>8</v>
      </c>
      <c r="E32" s="22"/>
      <c r="F32" s="22">
        <v>8</v>
      </c>
      <c r="G32" s="22">
        <f t="shared" si="6"/>
        <v>2</v>
      </c>
      <c r="H32" s="22"/>
      <c r="I32" s="23">
        <v>2</v>
      </c>
      <c r="J32" s="61"/>
      <c r="K32" s="71"/>
    </row>
    <row r="33" spans="1:11" s="19" customFormat="1" ht="20.100000000000001" customHeight="1" x14ac:dyDescent="0.25">
      <c r="A33" s="61"/>
      <c r="B33" s="44" t="s">
        <v>71</v>
      </c>
      <c r="C33" s="22">
        <f>+D33+G33</f>
        <v>1</v>
      </c>
      <c r="D33" s="22">
        <f>SUM(E33:F33)</f>
        <v>0</v>
      </c>
      <c r="E33" s="22"/>
      <c r="F33" s="22"/>
      <c r="G33" s="22">
        <f>SUM(H33:I33)</f>
        <v>1</v>
      </c>
      <c r="H33" s="22"/>
      <c r="I33" s="23">
        <v>1</v>
      </c>
      <c r="J33" s="61"/>
      <c r="K33" s="71"/>
    </row>
    <row r="34" spans="1:11" s="19" customFormat="1" ht="20.100000000000001" customHeight="1" x14ac:dyDescent="0.25">
      <c r="A34" s="61"/>
      <c r="B34" s="44" t="s">
        <v>72</v>
      </c>
      <c r="C34" s="22">
        <f t="shared" si="4"/>
        <v>5</v>
      </c>
      <c r="D34" s="22">
        <f t="shared" si="5"/>
        <v>2</v>
      </c>
      <c r="E34" s="22"/>
      <c r="F34" s="22">
        <v>2</v>
      </c>
      <c r="G34" s="22">
        <f t="shared" si="6"/>
        <v>3</v>
      </c>
      <c r="H34" s="22"/>
      <c r="I34" s="23">
        <v>3</v>
      </c>
      <c r="J34" s="61"/>
      <c r="K34" s="71"/>
    </row>
    <row r="35" spans="1:11" s="19" customFormat="1" ht="20.100000000000001" customHeight="1" x14ac:dyDescent="0.25">
      <c r="A35" s="61"/>
      <c r="B35" s="44" t="s">
        <v>73</v>
      </c>
      <c r="C35" s="22">
        <f t="shared" si="4"/>
        <v>15</v>
      </c>
      <c r="D35" s="22">
        <f t="shared" si="5"/>
        <v>2</v>
      </c>
      <c r="E35" s="22">
        <v>2</v>
      </c>
      <c r="F35" s="22"/>
      <c r="G35" s="22">
        <f t="shared" si="6"/>
        <v>13</v>
      </c>
      <c r="H35" s="22">
        <v>12</v>
      </c>
      <c r="I35" s="23">
        <v>1</v>
      </c>
      <c r="J35" s="61"/>
      <c r="K35" s="71"/>
    </row>
    <row r="36" spans="1:11" s="19" customFormat="1" ht="20.100000000000001" customHeight="1" x14ac:dyDescent="0.25">
      <c r="A36" s="61"/>
      <c r="B36" s="44" t="s">
        <v>74</v>
      </c>
      <c r="C36" s="22">
        <f t="shared" si="4"/>
        <v>4</v>
      </c>
      <c r="D36" s="22">
        <f t="shared" si="5"/>
        <v>2</v>
      </c>
      <c r="E36" s="22">
        <v>2</v>
      </c>
      <c r="F36" s="22"/>
      <c r="G36" s="22">
        <f t="shared" si="6"/>
        <v>2</v>
      </c>
      <c r="H36" s="22">
        <v>2</v>
      </c>
      <c r="I36" s="23"/>
      <c r="J36" s="61"/>
      <c r="K36" s="71"/>
    </row>
    <row r="37" spans="1:11" s="19" customFormat="1" ht="20.100000000000001" customHeight="1" x14ac:dyDescent="0.25">
      <c r="A37" s="61"/>
      <c r="B37" s="44" t="s">
        <v>75</v>
      </c>
      <c r="C37" s="22">
        <f t="shared" si="4"/>
        <v>5</v>
      </c>
      <c r="D37" s="22">
        <f t="shared" si="5"/>
        <v>1</v>
      </c>
      <c r="E37" s="22"/>
      <c r="F37" s="22">
        <v>1</v>
      </c>
      <c r="G37" s="22">
        <f t="shared" si="6"/>
        <v>4</v>
      </c>
      <c r="H37" s="22"/>
      <c r="I37" s="23">
        <v>4</v>
      </c>
      <c r="J37" s="61"/>
      <c r="K37" s="71"/>
    </row>
    <row r="38" spans="1:11" s="25" customFormat="1" ht="20.100000000000001" customHeight="1" x14ac:dyDescent="0.25">
      <c r="A38" s="51"/>
      <c r="B38" s="24" t="s">
        <v>25</v>
      </c>
      <c r="C38" s="38">
        <f>+D38+G38</f>
        <v>633</v>
      </c>
      <c r="D38" s="38">
        <f>+E38+F38</f>
        <v>283</v>
      </c>
      <c r="E38" s="17">
        <f>SUM(E39:E45)</f>
        <v>175</v>
      </c>
      <c r="F38" s="17">
        <f>SUM(F39:F45)</f>
        <v>108</v>
      </c>
      <c r="G38" s="38">
        <f t="shared" si="1"/>
        <v>350</v>
      </c>
      <c r="H38" s="17">
        <f>SUM(H39:H45)</f>
        <v>183</v>
      </c>
      <c r="I38" s="18">
        <f>SUM(I39:I45)</f>
        <v>167</v>
      </c>
      <c r="J38" s="53"/>
    </row>
    <row r="39" spans="1:11" s="25" customFormat="1" ht="20.100000000000001" customHeight="1" x14ac:dyDescent="0.25">
      <c r="A39" s="51"/>
      <c r="B39" s="21" t="s">
        <v>8</v>
      </c>
      <c r="C39" s="27">
        <f>+D39+G39</f>
        <v>17</v>
      </c>
      <c r="D39" s="27">
        <f t="shared" ref="D39:D73" si="7">+E39+F39</f>
        <v>7</v>
      </c>
      <c r="E39" s="22">
        <v>1</v>
      </c>
      <c r="F39" s="22">
        <f>6</f>
        <v>6</v>
      </c>
      <c r="G39" s="27">
        <f t="shared" si="1"/>
        <v>10</v>
      </c>
      <c r="H39" s="22">
        <v>3</v>
      </c>
      <c r="I39" s="23">
        <f>7</f>
        <v>7</v>
      </c>
      <c r="J39" s="53"/>
    </row>
    <row r="40" spans="1:11" s="25" customFormat="1" ht="20.100000000000001" customHeight="1" x14ac:dyDescent="0.25">
      <c r="A40" s="51"/>
      <c r="B40" s="21" t="s">
        <v>45</v>
      </c>
      <c r="C40" s="27">
        <f>+D40+G40</f>
        <v>426</v>
      </c>
      <c r="D40" s="27">
        <f t="shared" si="7"/>
        <v>198</v>
      </c>
      <c r="E40" s="22">
        <f>2+9+41+14+24+20+11</f>
        <v>121</v>
      </c>
      <c r="F40" s="22">
        <f>2+38+24+1+3+9</f>
        <v>77</v>
      </c>
      <c r="G40" s="27">
        <f t="shared" si="1"/>
        <v>228</v>
      </c>
      <c r="H40" s="22">
        <f>2+8+2+27+27+1+9+4+11+7+5+1</f>
        <v>104</v>
      </c>
      <c r="I40" s="23">
        <f>1+31+2+3+1+54+15+4+1+5+4+3</f>
        <v>124</v>
      </c>
      <c r="J40" s="53"/>
    </row>
    <row r="41" spans="1:11" s="19" customFormat="1" ht="20.100000000000001" customHeight="1" x14ac:dyDescent="0.25">
      <c r="A41" s="61"/>
      <c r="B41" s="21" t="s">
        <v>42</v>
      </c>
      <c r="C41" s="27">
        <f t="shared" si="3"/>
        <v>14</v>
      </c>
      <c r="D41" s="27">
        <f t="shared" si="7"/>
        <v>9</v>
      </c>
      <c r="E41" s="22">
        <v>6</v>
      </c>
      <c r="F41" s="22">
        <v>3</v>
      </c>
      <c r="G41" s="27">
        <f t="shared" si="1"/>
        <v>5</v>
      </c>
      <c r="H41" s="22">
        <v>1</v>
      </c>
      <c r="I41" s="23">
        <v>4</v>
      </c>
      <c r="J41" s="50"/>
    </row>
    <row r="42" spans="1:11" s="19" customFormat="1" ht="20.100000000000001" customHeight="1" x14ac:dyDescent="0.25">
      <c r="A42" s="61"/>
      <c r="B42" s="21" t="s">
        <v>38</v>
      </c>
      <c r="C42" s="27">
        <f t="shared" si="3"/>
        <v>30</v>
      </c>
      <c r="D42" s="27">
        <f t="shared" si="7"/>
        <v>13</v>
      </c>
      <c r="E42" s="22">
        <v>8</v>
      </c>
      <c r="F42" s="22">
        <v>5</v>
      </c>
      <c r="G42" s="27">
        <f t="shared" si="1"/>
        <v>17</v>
      </c>
      <c r="H42" s="22">
        <v>6</v>
      </c>
      <c r="I42" s="23">
        <f>9+2</f>
        <v>11</v>
      </c>
      <c r="J42" s="50"/>
    </row>
    <row r="43" spans="1:11" s="19" customFormat="1" ht="20.100000000000001" customHeight="1" x14ac:dyDescent="0.25">
      <c r="A43" s="61"/>
      <c r="B43" s="21" t="s">
        <v>35</v>
      </c>
      <c r="C43" s="27">
        <f t="shared" si="3"/>
        <v>44</v>
      </c>
      <c r="D43" s="27">
        <f t="shared" si="7"/>
        <v>15</v>
      </c>
      <c r="E43" s="22">
        <v>5</v>
      </c>
      <c r="F43" s="22">
        <v>10</v>
      </c>
      <c r="G43" s="27">
        <f t="shared" si="1"/>
        <v>29</v>
      </c>
      <c r="H43" s="22">
        <v>10</v>
      </c>
      <c r="I43" s="23">
        <f>8+1+1+7+1+1</f>
        <v>19</v>
      </c>
      <c r="J43" s="50"/>
    </row>
    <row r="44" spans="1:11" s="19" customFormat="1" ht="20.100000000000001" customHeight="1" x14ac:dyDescent="0.25">
      <c r="A44" s="61"/>
      <c r="B44" s="21" t="s">
        <v>37</v>
      </c>
      <c r="C44" s="27">
        <f>+D44+G44</f>
        <v>12</v>
      </c>
      <c r="D44" s="27">
        <f t="shared" si="7"/>
        <v>8</v>
      </c>
      <c r="E44" s="22">
        <v>1</v>
      </c>
      <c r="F44" s="22">
        <v>7</v>
      </c>
      <c r="G44" s="27">
        <f t="shared" si="1"/>
        <v>4</v>
      </c>
      <c r="H44" s="22">
        <f>1+1</f>
        <v>2</v>
      </c>
      <c r="I44" s="23">
        <v>2</v>
      </c>
      <c r="J44" s="50"/>
    </row>
    <row r="45" spans="1:11" s="19" customFormat="1" ht="20.100000000000001" customHeight="1" x14ac:dyDescent="0.25">
      <c r="A45" s="61"/>
      <c r="B45" s="21" t="s">
        <v>44</v>
      </c>
      <c r="C45" s="27">
        <f>+D45+G45</f>
        <v>90</v>
      </c>
      <c r="D45" s="27">
        <f t="shared" si="7"/>
        <v>33</v>
      </c>
      <c r="E45" s="22">
        <v>33</v>
      </c>
      <c r="F45" s="22"/>
      <c r="G45" s="22">
        <f t="shared" si="1"/>
        <v>57</v>
      </c>
      <c r="H45" s="22">
        <v>57</v>
      </c>
      <c r="I45" s="23"/>
      <c r="J45" s="50"/>
    </row>
    <row r="46" spans="1:11" s="25" customFormat="1" ht="20.100000000000001" customHeight="1" x14ac:dyDescent="0.25">
      <c r="A46" s="51"/>
      <c r="B46" s="24" t="s">
        <v>26</v>
      </c>
      <c r="C46" s="38">
        <f>+D46+G46</f>
        <v>73</v>
      </c>
      <c r="D46" s="38">
        <f t="shared" si="7"/>
        <v>34</v>
      </c>
      <c r="E46" s="17">
        <f>SUM(E47:E50)</f>
        <v>4</v>
      </c>
      <c r="F46" s="17">
        <f>SUM(F47:F50)</f>
        <v>30</v>
      </c>
      <c r="G46" s="38">
        <f t="shared" si="1"/>
        <v>39</v>
      </c>
      <c r="H46" s="18">
        <f>SUM(H47:H50)</f>
        <v>13</v>
      </c>
      <c r="I46" s="18">
        <f>SUM(I47:I50)</f>
        <v>26</v>
      </c>
      <c r="J46" s="53"/>
    </row>
    <row r="47" spans="1:11" s="25" customFormat="1" ht="20.100000000000001" customHeight="1" x14ac:dyDescent="0.25">
      <c r="A47" s="51"/>
      <c r="B47" s="21" t="s">
        <v>8</v>
      </c>
      <c r="C47" s="27">
        <f t="shared" si="3"/>
        <v>37</v>
      </c>
      <c r="D47" s="27">
        <f t="shared" si="7"/>
        <v>19</v>
      </c>
      <c r="E47" s="22">
        <v>1</v>
      </c>
      <c r="F47" s="22">
        <v>18</v>
      </c>
      <c r="G47" s="27">
        <f t="shared" si="1"/>
        <v>18</v>
      </c>
      <c r="H47" s="22">
        <v>9</v>
      </c>
      <c r="I47" s="23">
        <f>8+1</f>
        <v>9</v>
      </c>
      <c r="J47" s="53"/>
    </row>
    <row r="48" spans="1:11" s="19" customFormat="1" ht="20.100000000000001" customHeight="1" x14ac:dyDescent="0.25">
      <c r="A48" s="61"/>
      <c r="B48" s="21" t="s">
        <v>40</v>
      </c>
      <c r="C48" s="27">
        <f t="shared" si="3"/>
        <v>18</v>
      </c>
      <c r="D48" s="27">
        <f t="shared" si="7"/>
        <v>10</v>
      </c>
      <c r="E48" s="22">
        <v>1</v>
      </c>
      <c r="F48" s="22">
        <v>9</v>
      </c>
      <c r="G48" s="27">
        <f t="shared" si="1"/>
        <v>8</v>
      </c>
      <c r="H48" s="22">
        <v>2</v>
      </c>
      <c r="I48" s="23">
        <v>6</v>
      </c>
      <c r="J48" s="50"/>
    </row>
    <row r="49" spans="1:10" s="19" customFormat="1" ht="20.100000000000001" customHeight="1" x14ac:dyDescent="0.25">
      <c r="A49" s="61"/>
      <c r="B49" s="21" t="s">
        <v>41</v>
      </c>
      <c r="C49" s="27">
        <f t="shared" si="3"/>
        <v>8</v>
      </c>
      <c r="D49" s="27">
        <f t="shared" si="7"/>
        <v>4</v>
      </c>
      <c r="E49" s="22">
        <v>2</v>
      </c>
      <c r="F49" s="22">
        <v>2</v>
      </c>
      <c r="G49" s="27">
        <f t="shared" si="1"/>
        <v>4</v>
      </c>
      <c r="H49" s="22">
        <v>1</v>
      </c>
      <c r="I49" s="23">
        <v>3</v>
      </c>
      <c r="J49" s="50"/>
    </row>
    <row r="50" spans="1:10" s="19" customFormat="1" ht="20.100000000000001" customHeight="1" x14ac:dyDescent="0.25">
      <c r="A50" s="61"/>
      <c r="B50" s="21" t="s">
        <v>43</v>
      </c>
      <c r="C50" s="27">
        <f t="shared" si="3"/>
        <v>10</v>
      </c>
      <c r="D50" s="27">
        <f t="shared" si="7"/>
        <v>1</v>
      </c>
      <c r="E50" s="22"/>
      <c r="F50" s="22">
        <v>1</v>
      </c>
      <c r="G50" s="27">
        <f t="shared" si="1"/>
        <v>9</v>
      </c>
      <c r="H50" s="22">
        <v>1</v>
      </c>
      <c r="I50" s="23">
        <v>8</v>
      </c>
      <c r="J50" s="50"/>
    </row>
    <row r="51" spans="1:10" s="25" customFormat="1" ht="20.100000000000001" customHeight="1" x14ac:dyDescent="0.25">
      <c r="A51" s="51"/>
      <c r="B51" s="24" t="s">
        <v>27</v>
      </c>
      <c r="C51" s="17">
        <f>+D51+G51</f>
        <v>169</v>
      </c>
      <c r="D51" s="17">
        <f t="shared" si="7"/>
        <v>94</v>
      </c>
      <c r="E51" s="17">
        <f>SUM(E52:E59)</f>
        <v>51</v>
      </c>
      <c r="F51" s="17">
        <f>SUM(F52:F59)</f>
        <v>43</v>
      </c>
      <c r="G51" s="17">
        <f t="shared" si="1"/>
        <v>75</v>
      </c>
      <c r="H51" s="18">
        <f>SUM(H52:H59)</f>
        <v>33</v>
      </c>
      <c r="I51" s="18">
        <f>SUM(I52:I59)</f>
        <v>42</v>
      </c>
      <c r="J51" s="53"/>
    </row>
    <row r="52" spans="1:10" s="26" customFormat="1" ht="20.100000000000001" customHeight="1" x14ac:dyDescent="0.25">
      <c r="A52" s="51"/>
      <c r="B52" s="21" t="s">
        <v>8</v>
      </c>
      <c r="C52" s="22">
        <f t="shared" si="3"/>
        <v>32</v>
      </c>
      <c r="D52" s="22">
        <f t="shared" si="7"/>
        <v>17</v>
      </c>
      <c r="E52" s="22">
        <v>5</v>
      </c>
      <c r="F52" s="22">
        <v>12</v>
      </c>
      <c r="G52" s="22">
        <f t="shared" si="1"/>
        <v>15</v>
      </c>
      <c r="H52" s="22">
        <v>4</v>
      </c>
      <c r="I52" s="23">
        <v>11</v>
      </c>
      <c r="J52" s="51"/>
    </row>
    <row r="53" spans="1:10" s="19" customFormat="1" ht="20.100000000000001" customHeight="1" x14ac:dyDescent="0.25">
      <c r="A53" s="61"/>
      <c r="B53" s="21" t="s">
        <v>36</v>
      </c>
      <c r="C53" s="27">
        <f t="shared" si="3"/>
        <v>8</v>
      </c>
      <c r="D53" s="27">
        <f t="shared" si="7"/>
        <v>4</v>
      </c>
      <c r="E53" s="22">
        <v>1</v>
      </c>
      <c r="F53" s="22">
        <v>3</v>
      </c>
      <c r="G53" s="27">
        <f t="shared" si="1"/>
        <v>4</v>
      </c>
      <c r="H53" s="22"/>
      <c r="I53" s="23">
        <v>4</v>
      </c>
      <c r="J53" s="50"/>
    </row>
    <row r="54" spans="1:10" s="19" customFormat="1" ht="20.100000000000001" customHeight="1" x14ac:dyDescent="0.25">
      <c r="A54" s="61"/>
      <c r="B54" s="30" t="s">
        <v>56</v>
      </c>
      <c r="C54" s="39">
        <f t="shared" si="3"/>
        <v>0</v>
      </c>
      <c r="D54" s="39">
        <f t="shared" si="7"/>
        <v>0</v>
      </c>
      <c r="E54" s="28"/>
      <c r="F54" s="28"/>
      <c r="G54" s="28">
        <f t="shared" si="1"/>
        <v>0</v>
      </c>
      <c r="H54" s="28"/>
      <c r="I54" s="29"/>
      <c r="J54" s="50"/>
    </row>
    <row r="55" spans="1:10" s="19" customFormat="1" ht="20.100000000000001" customHeight="1" x14ac:dyDescent="0.25">
      <c r="A55" s="61"/>
      <c r="B55" s="30" t="s">
        <v>57</v>
      </c>
      <c r="C55" s="39">
        <f>+D55+G55</f>
        <v>7</v>
      </c>
      <c r="D55" s="39">
        <f t="shared" si="7"/>
        <v>3</v>
      </c>
      <c r="E55" s="28">
        <v>1</v>
      </c>
      <c r="F55" s="28">
        <v>2</v>
      </c>
      <c r="G55" s="39">
        <f t="shared" si="1"/>
        <v>4</v>
      </c>
      <c r="H55" s="28">
        <v>1</v>
      </c>
      <c r="I55" s="29">
        <v>3</v>
      </c>
      <c r="J55" s="50"/>
    </row>
    <row r="56" spans="1:10" s="19" customFormat="1" ht="20.100000000000001" customHeight="1" x14ac:dyDescent="0.25">
      <c r="A56" s="61"/>
      <c r="B56" s="21" t="s">
        <v>58</v>
      </c>
      <c r="C56" s="27">
        <f t="shared" si="3"/>
        <v>9</v>
      </c>
      <c r="D56" s="27">
        <f t="shared" si="7"/>
        <v>5</v>
      </c>
      <c r="E56" s="22">
        <v>2</v>
      </c>
      <c r="F56" s="22">
        <v>3</v>
      </c>
      <c r="G56" s="27">
        <f t="shared" si="1"/>
        <v>4</v>
      </c>
      <c r="H56" s="22">
        <v>4</v>
      </c>
      <c r="I56" s="23"/>
      <c r="J56" s="50"/>
    </row>
    <row r="57" spans="1:10" s="19" customFormat="1" ht="20.100000000000001" customHeight="1" x14ac:dyDescent="0.25">
      <c r="A57" s="61"/>
      <c r="B57" s="21" t="s">
        <v>59</v>
      </c>
      <c r="C57" s="27">
        <f t="shared" si="3"/>
        <v>8</v>
      </c>
      <c r="D57" s="27">
        <f t="shared" si="7"/>
        <v>4</v>
      </c>
      <c r="E57" s="22">
        <v>1</v>
      </c>
      <c r="F57" s="22">
        <v>3</v>
      </c>
      <c r="G57" s="27">
        <f t="shared" si="1"/>
        <v>4</v>
      </c>
      <c r="H57" s="22">
        <v>2</v>
      </c>
      <c r="I57" s="23">
        <v>2</v>
      </c>
      <c r="J57" s="50"/>
    </row>
    <row r="58" spans="1:10" s="19" customFormat="1" ht="20.100000000000001" customHeight="1" x14ac:dyDescent="0.25">
      <c r="A58" s="61"/>
      <c r="B58" s="30" t="s">
        <v>60</v>
      </c>
      <c r="C58" s="27">
        <f t="shared" si="3"/>
        <v>11</v>
      </c>
      <c r="D58" s="27">
        <f t="shared" si="7"/>
        <v>3</v>
      </c>
      <c r="E58" s="22">
        <v>1</v>
      </c>
      <c r="F58" s="22">
        <v>2</v>
      </c>
      <c r="G58" s="27">
        <f>+H58+I58</f>
        <v>8</v>
      </c>
      <c r="H58" s="22">
        <v>4</v>
      </c>
      <c r="I58" s="23">
        <v>4</v>
      </c>
      <c r="J58" s="50"/>
    </row>
    <row r="59" spans="1:10" s="25" customFormat="1" ht="20.100000000000001" customHeight="1" x14ac:dyDescent="0.25">
      <c r="A59" s="51"/>
      <c r="B59" s="41" t="s">
        <v>61</v>
      </c>
      <c r="C59" s="38">
        <f>+D59+G59</f>
        <v>94</v>
      </c>
      <c r="D59" s="38">
        <f t="shared" si="7"/>
        <v>58</v>
      </c>
      <c r="E59" s="42">
        <f>SUM(E60:E66)</f>
        <v>40</v>
      </c>
      <c r="F59" s="42">
        <f>SUM(F60:F66)</f>
        <v>18</v>
      </c>
      <c r="G59" s="38">
        <f t="shared" si="1"/>
        <v>36</v>
      </c>
      <c r="H59" s="42">
        <f>SUM(H60:H66)</f>
        <v>18</v>
      </c>
      <c r="I59" s="43">
        <f>SUM(I60:I66)</f>
        <v>18</v>
      </c>
      <c r="J59" s="73"/>
    </row>
    <row r="60" spans="1:10" s="19" customFormat="1" ht="20.100000000000001" customHeight="1" x14ac:dyDescent="0.25">
      <c r="A60" s="61"/>
      <c r="B60" s="44" t="s">
        <v>62</v>
      </c>
      <c r="C60" s="27">
        <f t="shared" ref="C60:C66" si="8">+D60+G60</f>
        <v>21</v>
      </c>
      <c r="D60" s="27">
        <f t="shared" si="7"/>
        <v>9</v>
      </c>
      <c r="E60" s="45">
        <v>3</v>
      </c>
      <c r="F60" s="45">
        <f>4+2</f>
        <v>6</v>
      </c>
      <c r="G60" s="27">
        <f>+H60+I60</f>
        <v>12</v>
      </c>
      <c r="H60" s="45">
        <v>3</v>
      </c>
      <c r="I60" s="46">
        <f>5+4</f>
        <v>9</v>
      </c>
      <c r="J60" s="52"/>
    </row>
    <row r="61" spans="1:10" s="19" customFormat="1" ht="20.100000000000001" customHeight="1" x14ac:dyDescent="0.25">
      <c r="A61" s="61"/>
      <c r="B61" s="44" t="s">
        <v>63</v>
      </c>
      <c r="C61" s="27">
        <f t="shared" si="8"/>
        <v>5</v>
      </c>
      <c r="D61" s="27">
        <f t="shared" si="7"/>
        <v>1</v>
      </c>
      <c r="E61" s="45"/>
      <c r="F61" s="45">
        <v>1</v>
      </c>
      <c r="G61" s="27">
        <f t="shared" si="1"/>
        <v>4</v>
      </c>
      <c r="H61" s="45">
        <v>2</v>
      </c>
      <c r="I61" s="46">
        <v>2</v>
      </c>
      <c r="J61" s="52"/>
    </row>
    <row r="62" spans="1:10" s="19" customFormat="1" ht="20.100000000000001" customHeight="1" x14ac:dyDescent="0.25">
      <c r="A62" s="61"/>
      <c r="B62" s="44" t="s">
        <v>64</v>
      </c>
      <c r="C62" s="27">
        <f t="shared" si="8"/>
        <v>9</v>
      </c>
      <c r="D62" s="27">
        <f t="shared" si="7"/>
        <v>5</v>
      </c>
      <c r="E62" s="45">
        <v>4</v>
      </c>
      <c r="F62" s="45">
        <v>1</v>
      </c>
      <c r="G62" s="27">
        <f t="shared" si="1"/>
        <v>4</v>
      </c>
      <c r="H62" s="45">
        <v>2</v>
      </c>
      <c r="I62" s="46">
        <v>2</v>
      </c>
      <c r="J62" s="52"/>
    </row>
    <row r="63" spans="1:10" s="19" customFormat="1" ht="20.100000000000001" customHeight="1" x14ac:dyDescent="0.25">
      <c r="A63" s="61"/>
      <c r="B63" s="44" t="s">
        <v>65</v>
      </c>
      <c r="C63" s="27">
        <f t="shared" si="8"/>
        <v>19</v>
      </c>
      <c r="D63" s="27">
        <f t="shared" si="7"/>
        <v>14</v>
      </c>
      <c r="E63" s="45">
        <v>8</v>
      </c>
      <c r="F63" s="45">
        <v>6</v>
      </c>
      <c r="G63" s="27">
        <f t="shared" si="1"/>
        <v>5</v>
      </c>
      <c r="H63" s="45">
        <v>3</v>
      </c>
      <c r="I63" s="46">
        <v>2</v>
      </c>
      <c r="J63" s="52"/>
    </row>
    <row r="64" spans="1:10" s="19" customFormat="1" ht="20.100000000000001" customHeight="1" x14ac:dyDescent="0.25">
      <c r="A64" s="61"/>
      <c r="B64" s="44" t="s">
        <v>66</v>
      </c>
      <c r="C64" s="27">
        <f t="shared" si="8"/>
        <v>6</v>
      </c>
      <c r="D64" s="27">
        <f t="shared" si="7"/>
        <v>5</v>
      </c>
      <c r="E64" s="45">
        <v>4</v>
      </c>
      <c r="F64" s="45">
        <v>1</v>
      </c>
      <c r="G64" s="27">
        <f>+H64+I64</f>
        <v>1</v>
      </c>
      <c r="H64" s="45">
        <v>1</v>
      </c>
      <c r="I64" s="46"/>
      <c r="J64" s="52"/>
    </row>
    <row r="65" spans="1:10" s="19" customFormat="1" ht="20.100000000000001" customHeight="1" x14ac:dyDescent="0.25">
      <c r="A65" s="61"/>
      <c r="B65" s="44" t="s">
        <v>67</v>
      </c>
      <c r="C65" s="27">
        <f t="shared" si="8"/>
        <v>14</v>
      </c>
      <c r="D65" s="27">
        <f t="shared" si="7"/>
        <v>10</v>
      </c>
      <c r="E65" s="45">
        <v>10</v>
      </c>
      <c r="F65" s="45"/>
      <c r="G65" s="27">
        <f t="shared" si="1"/>
        <v>4</v>
      </c>
      <c r="H65" s="45">
        <v>2</v>
      </c>
      <c r="I65" s="46">
        <v>2</v>
      </c>
      <c r="J65" s="52"/>
    </row>
    <row r="66" spans="1:10" s="19" customFormat="1" ht="20.100000000000001" customHeight="1" x14ac:dyDescent="0.25">
      <c r="A66" s="61"/>
      <c r="B66" s="44" t="s">
        <v>68</v>
      </c>
      <c r="C66" s="27">
        <f t="shared" si="8"/>
        <v>20</v>
      </c>
      <c r="D66" s="27">
        <f t="shared" si="7"/>
        <v>14</v>
      </c>
      <c r="E66" s="45">
        <v>11</v>
      </c>
      <c r="F66" s="45">
        <v>3</v>
      </c>
      <c r="G66" s="27">
        <f t="shared" si="1"/>
        <v>6</v>
      </c>
      <c r="H66" s="45">
        <v>5</v>
      </c>
      <c r="I66" s="46">
        <v>1</v>
      </c>
      <c r="J66" s="52"/>
    </row>
    <row r="67" spans="1:10" s="25" customFormat="1" ht="20.100000000000001" customHeight="1" x14ac:dyDescent="0.25">
      <c r="A67" s="51"/>
      <c r="B67" s="24" t="s">
        <v>28</v>
      </c>
      <c r="C67" s="38">
        <f>+D67+G67</f>
        <v>125</v>
      </c>
      <c r="D67" s="38">
        <f t="shared" si="7"/>
        <v>67</v>
      </c>
      <c r="E67" s="17">
        <f>SUM(E68:E73)</f>
        <v>22</v>
      </c>
      <c r="F67" s="17">
        <f>SUM(F68:F73)</f>
        <v>45</v>
      </c>
      <c r="G67" s="38">
        <f t="shared" si="1"/>
        <v>58</v>
      </c>
      <c r="H67" s="17">
        <f>SUM(H68:H73)</f>
        <v>14</v>
      </c>
      <c r="I67" s="18">
        <f>SUM(I68:I73)</f>
        <v>44</v>
      </c>
      <c r="J67" s="53"/>
    </row>
    <row r="68" spans="1:10" s="19" customFormat="1" ht="20.100000000000001" customHeight="1" x14ac:dyDescent="0.25">
      <c r="A68" s="61"/>
      <c r="B68" s="21" t="s">
        <v>10</v>
      </c>
      <c r="C68" s="27">
        <f t="shared" si="3"/>
        <v>18</v>
      </c>
      <c r="D68" s="27">
        <f t="shared" si="7"/>
        <v>8</v>
      </c>
      <c r="E68" s="22">
        <v>3</v>
      </c>
      <c r="F68" s="22">
        <v>5</v>
      </c>
      <c r="G68" s="27">
        <f t="shared" si="1"/>
        <v>10</v>
      </c>
      <c r="H68" s="22">
        <v>1</v>
      </c>
      <c r="I68" s="23">
        <v>9</v>
      </c>
      <c r="J68" s="50"/>
    </row>
    <row r="69" spans="1:10" s="19" customFormat="1" ht="20.100000000000001" customHeight="1" x14ac:dyDescent="0.25">
      <c r="A69" s="61"/>
      <c r="B69" s="21" t="s">
        <v>11</v>
      </c>
      <c r="C69" s="27">
        <f t="shared" si="3"/>
        <v>22</v>
      </c>
      <c r="D69" s="27">
        <f t="shared" si="7"/>
        <v>16</v>
      </c>
      <c r="E69" s="22">
        <v>7</v>
      </c>
      <c r="F69" s="22">
        <v>9</v>
      </c>
      <c r="G69" s="27">
        <f t="shared" si="1"/>
        <v>6</v>
      </c>
      <c r="H69" s="22">
        <v>2</v>
      </c>
      <c r="I69" s="23">
        <v>4</v>
      </c>
      <c r="J69" s="50"/>
    </row>
    <row r="70" spans="1:10" s="19" customFormat="1" ht="20.100000000000001" customHeight="1" x14ac:dyDescent="0.25">
      <c r="A70" s="61"/>
      <c r="B70" s="21" t="s">
        <v>12</v>
      </c>
      <c r="C70" s="27">
        <f t="shared" si="3"/>
        <v>14</v>
      </c>
      <c r="D70" s="27">
        <f t="shared" si="7"/>
        <v>7</v>
      </c>
      <c r="E70" s="22">
        <v>2</v>
      </c>
      <c r="F70" s="22">
        <v>5</v>
      </c>
      <c r="G70" s="27">
        <f t="shared" si="1"/>
        <v>7</v>
      </c>
      <c r="H70" s="22">
        <v>3</v>
      </c>
      <c r="I70" s="23">
        <v>4</v>
      </c>
      <c r="J70" s="50"/>
    </row>
    <row r="71" spans="1:10" s="19" customFormat="1" ht="20.100000000000001" customHeight="1" x14ac:dyDescent="0.25">
      <c r="A71" s="61"/>
      <c r="B71" s="21" t="s">
        <v>13</v>
      </c>
      <c r="C71" s="27">
        <f t="shared" si="3"/>
        <v>22</v>
      </c>
      <c r="D71" s="27">
        <f t="shared" si="7"/>
        <v>12</v>
      </c>
      <c r="E71" s="22">
        <f>1+3</f>
        <v>4</v>
      </c>
      <c r="F71" s="22">
        <v>8</v>
      </c>
      <c r="G71" s="27">
        <f t="shared" si="1"/>
        <v>10</v>
      </c>
      <c r="H71" s="22">
        <v>3</v>
      </c>
      <c r="I71" s="23">
        <v>7</v>
      </c>
      <c r="J71" s="50"/>
    </row>
    <row r="72" spans="1:10" s="19" customFormat="1" ht="20.100000000000001" customHeight="1" x14ac:dyDescent="0.25">
      <c r="A72" s="61"/>
      <c r="B72" s="21" t="s">
        <v>14</v>
      </c>
      <c r="C72" s="27">
        <f t="shared" si="3"/>
        <v>29</v>
      </c>
      <c r="D72" s="27">
        <f t="shared" si="7"/>
        <v>20</v>
      </c>
      <c r="E72" s="22">
        <v>5</v>
      </c>
      <c r="F72" s="22">
        <v>15</v>
      </c>
      <c r="G72" s="22">
        <f t="shared" si="1"/>
        <v>9</v>
      </c>
      <c r="H72" s="22">
        <v>1</v>
      </c>
      <c r="I72" s="23">
        <v>8</v>
      </c>
      <c r="J72" s="50"/>
    </row>
    <row r="73" spans="1:10" s="19" customFormat="1" ht="20.100000000000001" customHeight="1" x14ac:dyDescent="0.25">
      <c r="A73" s="61"/>
      <c r="B73" s="21" t="s">
        <v>15</v>
      </c>
      <c r="C73" s="27">
        <f t="shared" si="3"/>
        <v>20</v>
      </c>
      <c r="D73" s="27">
        <f t="shared" si="7"/>
        <v>4</v>
      </c>
      <c r="E73" s="22">
        <v>1</v>
      </c>
      <c r="F73" s="22">
        <v>3</v>
      </c>
      <c r="G73" s="27">
        <f t="shared" si="1"/>
        <v>16</v>
      </c>
      <c r="H73" s="22">
        <v>4</v>
      </c>
      <c r="I73" s="23">
        <v>12</v>
      </c>
      <c r="J73" s="50"/>
    </row>
    <row r="74" spans="1:10" s="19" customFormat="1" ht="20.100000000000001" customHeight="1" x14ac:dyDescent="0.25">
      <c r="A74" s="61"/>
      <c r="B74" s="21"/>
      <c r="C74" s="57"/>
      <c r="D74" s="57"/>
      <c r="E74" s="57"/>
      <c r="F74" s="57"/>
      <c r="G74" s="57">
        <f t="shared" si="1"/>
        <v>0</v>
      </c>
      <c r="H74" s="57"/>
      <c r="I74" s="58"/>
      <c r="J74" s="50"/>
    </row>
    <row r="75" spans="1:10" s="25" customFormat="1" ht="20.100000000000001" customHeight="1" x14ac:dyDescent="0.25">
      <c r="A75" s="51"/>
      <c r="B75" s="16" t="s">
        <v>32</v>
      </c>
      <c r="C75" s="38">
        <f>+D75+G75</f>
        <v>517</v>
      </c>
      <c r="D75" s="38">
        <f>+E75+F75</f>
        <v>272</v>
      </c>
      <c r="E75" s="17">
        <f>SUM(E77:E83)</f>
        <v>152</v>
      </c>
      <c r="F75" s="17">
        <f>SUM(F77:F83)</f>
        <v>120</v>
      </c>
      <c r="G75" s="38">
        <f t="shared" si="1"/>
        <v>245</v>
      </c>
      <c r="H75" s="17">
        <f>SUM(H77:H83)</f>
        <v>139</v>
      </c>
      <c r="I75" s="18">
        <f>SUM(I77:I83)</f>
        <v>106</v>
      </c>
      <c r="J75" s="53"/>
    </row>
    <row r="76" spans="1:10" s="25" customFormat="1" ht="20.100000000000001" customHeight="1" x14ac:dyDescent="0.25">
      <c r="A76" s="51"/>
      <c r="B76" s="20"/>
      <c r="C76" s="38">
        <f t="shared" ref="C76:C83" si="9">+D76+G76</f>
        <v>0</v>
      </c>
      <c r="D76" s="38"/>
      <c r="E76" s="17"/>
      <c r="F76" s="17"/>
      <c r="G76" s="38">
        <f t="shared" si="1"/>
        <v>0</v>
      </c>
      <c r="H76" s="17"/>
      <c r="I76" s="18"/>
      <c r="J76" s="53"/>
    </row>
    <row r="77" spans="1:10" s="19" customFormat="1" ht="20.100000000000001" customHeight="1" x14ac:dyDescent="0.25">
      <c r="A77" s="61"/>
      <c r="B77" s="21" t="s">
        <v>48</v>
      </c>
      <c r="C77" s="27">
        <f t="shared" si="9"/>
        <v>80</v>
      </c>
      <c r="D77" s="27">
        <f t="shared" ref="D77:D83" si="10">+E77+F77</f>
        <v>46</v>
      </c>
      <c r="E77" s="22">
        <v>29</v>
      </c>
      <c r="F77" s="22">
        <v>17</v>
      </c>
      <c r="G77" s="27">
        <f t="shared" si="1"/>
        <v>34</v>
      </c>
      <c r="H77" s="22">
        <v>17</v>
      </c>
      <c r="I77" s="23">
        <v>17</v>
      </c>
      <c r="J77" s="50"/>
    </row>
    <row r="78" spans="1:10" s="19" customFormat="1" ht="20.100000000000001" customHeight="1" x14ac:dyDescent="0.25">
      <c r="A78" s="61"/>
      <c r="B78" s="21" t="s">
        <v>49</v>
      </c>
      <c r="C78" s="27">
        <f t="shared" si="9"/>
        <v>46</v>
      </c>
      <c r="D78" s="27">
        <f t="shared" si="10"/>
        <v>18</v>
      </c>
      <c r="E78" s="22">
        <v>10</v>
      </c>
      <c r="F78" s="22">
        <v>8</v>
      </c>
      <c r="G78" s="27">
        <f t="shared" si="1"/>
        <v>28</v>
      </c>
      <c r="H78" s="22">
        <v>16</v>
      </c>
      <c r="I78" s="23">
        <f>11+1</f>
        <v>12</v>
      </c>
      <c r="J78" s="50"/>
    </row>
    <row r="79" spans="1:10" s="19" customFormat="1" ht="20.100000000000001" customHeight="1" x14ac:dyDescent="0.25">
      <c r="A79" s="61"/>
      <c r="B79" s="21" t="s">
        <v>50</v>
      </c>
      <c r="C79" s="27">
        <f t="shared" si="9"/>
        <v>73</v>
      </c>
      <c r="D79" s="27">
        <f t="shared" si="10"/>
        <v>42</v>
      </c>
      <c r="E79" s="22">
        <v>24</v>
      </c>
      <c r="F79" s="22">
        <v>18</v>
      </c>
      <c r="G79" s="27">
        <f t="shared" si="1"/>
        <v>31</v>
      </c>
      <c r="H79" s="22">
        <v>20</v>
      </c>
      <c r="I79" s="23">
        <f>8+3</f>
        <v>11</v>
      </c>
      <c r="J79" s="50"/>
    </row>
    <row r="80" spans="1:10" s="19" customFormat="1" ht="20.100000000000001" customHeight="1" x14ac:dyDescent="0.25">
      <c r="A80" s="61"/>
      <c r="B80" s="21" t="s">
        <v>51</v>
      </c>
      <c r="C80" s="27">
        <f t="shared" si="9"/>
        <v>53</v>
      </c>
      <c r="D80" s="27">
        <f t="shared" si="10"/>
        <v>27</v>
      </c>
      <c r="E80" s="22">
        <v>15</v>
      </c>
      <c r="F80" s="22">
        <v>12</v>
      </c>
      <c r="G80" s="27">
        <f t="shared" si="1"/>
        <v>26</v>
      </c>
      <c r="H80" s="22">
        <v>12</v>
      </c>
      <c r="I80" s="23">
        <f>12+2</f>
        <v>14</v>
      </c>
      <c r="J80" s="50"/>
    </row>
    <row r="81" spans="1:30" s="19" customFormat="1" ht="20.100000000000001" customHeight="1" x14ac:dyDescent="0.25">
      <c r="A81" s="61"/>
      <c r="B81" s="21" t="s">
        <v>52</v>
      </c>
      <c r="C81" s="27">
        <f t="shared" si="9"/>
        <v>126</v>
      </c>
      <c r="D81" s="27">
        <f t="shared" si="10"/>
        <v>71</v>
      </c>
      <c r="E81" s="22">
        <v>38</v>
      </c>
      <c r="F81" s="22">
        <v>33</v>
      </c>
      <c r="G81" s="27">
        <f t="shared" si="1"/>
        <v>55</v>
      </c>
      <c r="H81" s="22">
        <v>35</v>
      </c>
      <c r="I81" s="23">
        <f>19+1</f>
        <v>20</v>
      </c>
      <c r="J81" s="50"/>
    </row>
    <row r="82" spans="1:30" s="19" customFormat="1" ht="20.100000000000001" customHeight="1" x14ac:dyDescent="0.25">
      <c r="A82" s="61"/>
      <c r="B82" s="21" t="s">
        <v>53</v>
      </c>
      <c r="C82" s="27">
        <f t="shared" si="9"/>
        <v>73</v>
      </c>
      <c r="D82" s="27">
        <f t="shared" si="10"/>
        <v>34</v>
      </c>
      <c r="E82" s="22">
        <v>17</v>
      </c>
      <c r="F82" s="22">
        <v>17</v>
      </c>
      <c r="G82" s="27">
        <f t="shared" si="1"/>
        <v>39</v>
      </c>
      <c r="H82" s="22">
        <v>22</v>
      </c>
      <c r="I82" s="23">
        <v>17</v>
      </c>
      <c r="J82" s="50"/>
    </row>
    <row r="83" spans="1:30" s="19" customFormat="1" ht="20.100000000000001" customHeight="1" x14ac:dyDescent="0.25">
      <c r="A83" s="61"/>
      <c r="B83" s="31" t="s">
        <v>54</v>
      </c>
      <c r="C83" s="40">
        <f t="shared" si="9"/>
        <v>66</v>
      </c>
      <c r="D83" s="40">
        <f t="shared" si="10"/>
        <v>34</v>
      </c>
      <c r="E83" s="32">
        <v>19</v>
      </c>
      <c r="F83" s="32">
        <v>15</v>
      </c>
      <c r="G83" s="40">
        <f t="shared" si="1"/>
        <v>32</v>
      </c>
      <c r="H83" s="32">
        <v>17</v>
      </c>
      <c r="I83" s="33">
        <v>15</v>
      </c>
      <c r="J83" s="50"/>
    </row>
    <row r="84" spans="1:30" s="69" customFormat="1" ht="15.75" x14ac:dyDescent="0.25">
      <c r="A84" s="84"/>
      <c r="B84" s="37" t="s">
        <v>76</v>
      </c>
      <c r="C84" s="66"/>
      <c r="D84" s="66"/>
      <c r="E84" s="66"/>
      <c r="F84" s="66"/>
      <c r="G84" s="66"/>
      <c r="H84" s="66"/>
      <c r="I84" s="67"/>
      <c r="J84" s="72"/>
      <c r="K84" s="68"/>
      <c r="L84" s="68"/>
      <c r="M84" s="68"/>
      <c r="Z84" s="70"/>
      <c r="AA84" s="70"/>
      <c r="AB84" s="70"/>
      <c r="AC84" s="70"/>
      <c r="AD84" s="70"/>
    </row>
    <row r="85" spans="1:30" s="37" customFormat="1" ht="12" customHeight="1" x14ac:dyDescent="0.2">
      <c r="A85" s="34"/>
      <c r="B85" s="34" t="s">
        <v>9</v>
      </c>
      <c r="C85" s="34"/>
      <c r="D85" s="34"/>
      <c r="E85" s="34"/>
      <c r="F85" s="34"/>
      <c r="G85" s="36"/>
      <c r="H85" s="36"/>
      <c r="I85" s="34"/>
      <c r="J85" s="35"/>
    </row>
    <row r="86" spans="1:30" ht="20.100000000000001" customHeight="1" x14ac:dyDescent="0.3">
      <c r="B86" s="3"/>
    </row>
    <row r="90" spans="1:30" ht="20.100000000000001" customHeight="1" x14ac:dyDescent="0.3">
      <c r="G90" s="2" t="s">
        <v>0</v>
      </c>
    </row>
    <row r="95" spans="1:30" s="2" customFormat="1" ht="20.100000000000001" customHeight="1" x14ac:dyDescent="0.3">
      <c r="A95" s="1"/>
      <c r="B95" s="1"/>
      <c r="C95" s="1"/>
      <c r="D95" s="1"/>
      <c r="I95" s="1"/>
      <c r="J95" s="49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2" customFormat="1" ht="20.100000000000001" customHeight="1" x14ac:dyDescent="0.3">
      <c r="A96" s="1"/>
      <c r="B96" s="1"/>
      <c r="C96" s="1"/>
      <c r="D96" s="1"/>
      <c r="I96" s="1"/>
      <c r="J96" s="49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2" customFormat="1" ht="20.100000000000001" customHeight="1" x14ac:dyDescent="0.3">
      <c r="A97" s="1"/>
      <c r="B97" s="1" t="s">
        <v>0</v>
      </c>
      <c r="I97" s="1"/>
      <c r="J97" s="49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2" customFormat="1" ht="20.100000000000001" customHeight="1" x14ac:dyDescent="0.3">
      <c r="A98" s="1"/>
      <c r="B98" s="1" t="s">
        <v>0</v>
      </c>
      <c r="I98" s="1"/>
      <c r="J98" s="49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130" spans="1:30" s="2" customFormat="1" ht="20.100000000000001" customHeight="1" x14ac:dyDescent="0.3">
      <c r="A130" s="1"/>
      <c r="I130" s="1"/>
      <c r="J130" s="49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s="2" customFormat="1" ht="20.100000000000001" customHeight="1" x14ac:dyDescent="0.3">
      <c r="A131" s="1"/>
      <c r="I131" s="1"/>
      <c r="J131" s="49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40" spans="1:30" s="2" customFormat="1" ht="20.100000000000001" customHeight="1" x14ac:dyDescent="0.3">
      <c r="A140" s="1"/>
      <c r="I140" s="1"/>
      <c r="J140" s="49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</sheetData>
  <mergeCells count="13">
    <mergeCell ref="B1:I1"/>
    <mergeCell ref="B2:I2"/>
    <mergeCell ref="B3:I3"/>
    <mergeCell ref="B5:I5"/>
    <mergeCell ref="B6:I6"/>
    <mergeCell ref="B8:B10"/>
    <mergeCell ref="C8:C10"/>
    <mergeCell ref="D8:F8"/>
    <mergeCell ref="G8:I8"/>
    <mergeCell ref="D9:D10"/>
    <mergeCell ref="E9:F9"/>
    <mergeCell ref="G9:G10"/>
    <mergeCell ref="H9:I9"/>
  </mergeCells>
  <printOptions horizontalCentered="1"/>
  <pageMargins left="0.70866141732283472" right="0.59055118110236227" top="0.74803149606299213" bottom="0.59055118110236227" header="7.874015748031496E-2" footer="0.27559055118110237"/>
  <pageSetup paperSize="9" scale="51" firstPageNumber="0" orientation="portrait" r:id="rId1"/>
  <headerFooter alignWithMargins="0"/>
  <rowBreaks count="1" manualBreakCount="1">
    <brk id="92" min="1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63F1AC4F304B42B3941098A75A78F0" ma:contentTypeVersion="13" ma:contentTypeDescription="Crear nuevo documento." ma:contentTypeScope="" ma:versionID="7224b119e6a0de9f88426344e8ed3ac9">
  <xsd:schema xmlns:xsd="http://www.w3.org/2001/XMLSchema" xmlns:xs="http://www.w3.org/2001/XMLSchema" xmlns:p="http://schemas.microsoft.com/office/2006/metadata/properties" xmlns:ns2="62f58b04-9c33-490c-ba7e-c6fd6f91e41a" xmlns:ns3="2e95bf99-24e0-4882-8195-e9d4d8693026" targetNamespace="http://schemas.microsoft.com/office/2006/metadata/properties" ma:root="true" ma:fieldsID="b21648e8ee46641aae5b5393295efdba" ns2:_="" ns3:_="">
    <xsd:import namespace="62f58b04-9c33-490c-ba7e-c6fd6f91e41a"/>
    <xsd:import namespace="2e95bf99-24e0-4882-8195-e9d4d86930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58b04-9c33-490c-ba7e-c6fd6f91e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bf99-24e0-4882-8195-e9d4d86930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400C4A-857E-49CD-8926-6A51A9CC4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58b04-9c33-490c-ba7e-c6fd6f91e41a"/>
    <ds:schemaRef ds:uri="2e95bf99-24e0-4882-8195-e9d4d8693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F2DAE2-4EFB-4D6C-869B-A44C9B9BD516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62f58b04-9c33-490c-ba7e-c6fd6f91e41a"/>
    <ds:schemaRef ds:uri="http://schemas.microsoft.com/office/2006/metadata/properties"/>
    <ds:schemaRef ds:uri="http://purl.org/dc/dcmitype/"/>
    <ds:schemaRef ds:uri="http://schemas.microsoft.com/office/infopath/2007/PartnerControls"/>
    <ds:schemaRef ds:uri="2e95bf99-24e0-4882-8195-e9d4d869302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07932B5-F575-4345-A986-64E8328CAA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Administrativo 1</vt:lpstr>
      <vt:lpstr>'Administrativo 1'!Área_de_impresión</vt:lpstr>
      <vt:lpstr>'Administrativo 1'!Excel_BuiltIn_Print_Area_1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LUZMELIA BERNAL</dc:creator>
  <cp:lastModifiedBy>ADYS ARROCHA</cp:lastModifiedBy>
  <cp:revision>1</cp:revision>
  <cp:lastPrinted>2022-06-06T15:15:32Z</cp:lastPrinted>
  <dcterms:created xsi:type="dcterms:W3CDTF">2008-08-18T19:00:22Z</dcterms:created>
  <dcterms:modified xsi:type="dcterms:W3CDTF">2022-06-06T15:15:37Z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0x0101000563F1AC4F304B42B3941098A75A78F0</vt:lpwstr>
  </property>
</Properties>
</file>