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ys.arrocha\Documents\HOMEWORK\PÁGINA WEB-INFO PARA PUBLICAR\2. PRIMER SEMESTRE 2022\"/>
    </mc:Choice>
  </mc:AlternateContent>
  <bookViews>
    <workbookView xWindow="-120" yWindow="-120" windowWidth="29040" windowHeight="15840" tabRatio="506"/>
  </bookViews>
  <sheets>
    <sheet name="Administrativo 1 (2)" sheetId="10" r:id="rId1"/>
  </sheets>
  <definedNames>
    <definedName name="_1Excel_BuiltIn_Print_Area_1_1" localSheetId="0">#REF!</definedName>
    <definedName name="_1Excel_BuiltIn_Print_Area_1_1">#REF!</definedName>
    <definedName name="A_impresión_IM">"$#REF!.$A$5:$V$117"</definedName>
    <definedName name="A_impresión_IM_1" localSheetId="0">#REF!</definedName>
    <definedName name="A_impresión_IM_1">#REF!</definedName>
    <definedName name="_xlnm.Print_Area" localSheetId="0">'Administrativo 1 (2)'!$A$1:$H$86</definedName>
    <definedName name="Excel_BuiltIn_Print_Area_1" localSheetId="0">'Administrativo 1 (2)'!$A$5:$H$86</definedName>
    <definedName name="Excel_BuiltIn_Print_Area_1">#REF!</definedName>
    <definedName name="Excel_BuiltIn_Print_Area_1_1">"$#REF!.$A$1:$U$125"</definedName>
    <definedName name="Excel_BuiltIn_Print_Area_3">"$#REF!.$A$5:$K$116"</definedName>
    <definedName name="Excel_BuiltIn_Print_Titles_4" localSheetId="0">#REF!</definedName>
    <definedName name="Excel_BuiltIn_Print_Titles_4">#REF!</definedName>
    <definedName name="Excel_BuiltIn_Print_Titles_6">"$#REF!.$A$1:$IV$5"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10" l="1"/>
  <c r="F75" i="10"/>
  <c r="D15" i="10"/>
  <c r="C15" i="10" s="1"/>
  <c r="F84" i="10"/>
  <c r="F83" i="10"/>
  <c r="F82" i="10"/>
  <c r="F81" i="10"/>
  <c r="F80" i="10"/>
  <c r="F79" i="10"/>
  <c r="F78" i="10"/>
  <c r="F77" i="10"/>
  <c r="F76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2" i="10"/>
  <c r="C84" i="10"/>
  <c r="C83" i="10"/>
  <c r="C82" i="10"/>
  <c r="C81" i="10"/>
  <c r="C80" i="10"/>
  <c r="C79" i="10"/>
  <c r="C78" i="10"/>
  <c r="C77" i="10"/>
  <c r="C76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H37" i="10"/>
  <c r="D47" i="10" l="1"/>
  <c r="D60" i="10"/>
  <c r="D52" i="10" s="1"/>
  <c r="E30" i="10"/>
  <c r="E39" i="10"/>
  <c r="D39" i="10"/>
  <c r="E47" i="10"/>
  <c r="E60" i="10"/>
  <c r="E52" i="10" s="1"/>
  <c r="E76" i="10"/>
  <c r="E68" i="10"/>
  <c r="E15" i="10" l="1"/>
  <c r="H84" i="10"/>
  <c r="H76" i="10" s="1"/>
  <c r="D84" i="10"/>
  <c r="D76" i="10" s="1"/>
  <c r="G83" i="10"/>
  <c r="G82" i="10"/>
  <c r="G81" i="10"/>
  <c r="G80" i="10"/>
  <c r="B77" i="10"/>
  <c r="H74" i="10"/>
  <c r="H73" i="10"/>
  <c r="D72" i="10"/>
  <c r="D68" i="10" s="1"/>
  <c r="H70" i="10"/>
  <c r="H69" i="10"/>
  <c r="G68" i="10"/>
  <c r="B67" i="10"/>
  <c r="B66" i="10"/>
  <c r="B65" i="10"/>
  <c r="B64" i="10"/>
  <c r="B63" i="10"/>
  <c r="G60" i="10"/>
  <c r="H59" i="10"/>
  <c r="G59" i="10"/>
  <c r="B57" i="10"/>
  <c r="G54" i="10"/>
  <c r="B54" i="10"/>
  <c r="H53" i="10"/>
  <c r="B50" i="10"/>
  <c r="H49" i="10"/>
  <c r="G48" i="10"/>
  <c r="G47" i="10" s="1"/>
  <c r="H46" i="10"/>
  <c r="G46" i="10"/>
  <c r="H45" i="10"/>
  <c r="H44" i="10"/>
  <c r="G44" i="10"/>
  <c r="H43" i="10"/>
  <c r="D37" i="10"/>
  <c r="D36" i="10"/>
  <c r="H35" i="10"/>
  <c r="B34" i="10"/>
  <c r="H33" i="10"/>
  <c r="B33" i="10"/>
  <c r="F32" i="10"/>
  <c r="B32" i="10"/>
  <c r="G31" i="10"/>
  <c r="D31" i="10"/>
  <c r="G30" i="10"/>
  <c r="B26" i="10"/>
  <c r="H25" i="10"/>
  <c r="D25" i="10"/>
  <c r="B24" i="10"/>
  <c r="H22" i="10"/>
  <c r="G22" i="10"/>
  <c r="H21" i="10"/>
  <c r="H17" i="10"/>
  <c r="B62" i="10" l="1"/>
  <c r="B20" i="10"/>
  <c r="B27" i="10"/>
  <c r="B51" i="10"/>
  <c r="H47" i="10"/>
  <c r="G76" i="10"/>
  <c r="B49" i="10"/>
  <c r="G52" i="10"/>
  <c r="B29" i="10"/>
  <c r="B36" i="10"/>
  <c r="H39" i="10"/>
  <c r="B73" i="10"/>
  <c r="B79" i="10"/>
  <c r="B70" i="10"/>
  <c r="B56" i="10"/>
  <c r="B38" i="10"/>
  <c r="B28" i="10"/>
  <c r="B19" i="10"/>
  <c r="B42" i="10"/>
  <c r="B55" i="10"/>
  <c r="B74" i="10"/>
  <c r="B81" i="10"/>
  <c r="B84" i="10"/>
  <c r="B59" i="10"/>
  <c r="D30" i="10"/>
  <c r="B44" i="10"/>
  <c r="G39" i="10"/>
  <c r="B48" i="10"/>
  <c r="B71" i="10"/>
  <c r="B80" i="10"/>
  <c r="H30" i="10"/>
  <c r="H60" i="10"/>
  <c r="B22" i="10"/>
  <c r="B35" i="10"/>
  <c r="B58" i="10"/>
  <c r="B61" i="10"/>
  <c r="B78" i="10"/>
  <c r="B83" i="10"/>
  <c r="B72" i="10"/>
  <c r="B69" i="10"/>
  <c r="E12" i="10"/>
  <c r="B46" i="10"/>
  <c r="B41" i="10"/>
  <c r="B37" i="10"/>
  <c r="B23" i="10"/>
  <c r="B18" i="10"/>
  <c r="B17" i="10"/>
  <c r="B21" i="10"/>
  <c r="B43" i="10"/>
  <c r="B25" i="10"/>
  <c r="B40" i="10"/>
  <c r="B45" i="10"/>
  <c r="B53" i="10"/>
  <c r="B82" i="10"/>
  <c r="H68" i="10"/>
  <c r="C31" i="10"/>
  <c r="B31" i="10" l="1"/>
  <c r="B76" i="10"/>
  <c r="B60" i="10"/>
  <c r="B30" i="10"/>
  <c r="B47" i="10"/>
  <c r="G15" i="10"/>
  <c r="B68" i="10"/>
  <c r="H52" i="10"/>
  <c r="D12" i="10"/>
  <c r="C12" i="10" s="1"/>
  <c r="B39" i="10"/>
  <c r="B52" i="10" l="1"/>
  <c r="H15" i="10"/>
  <c r="H12" i="10" s="1"/>
  <c r="G12" i="10"/>
  <c r="B12" i="10" l="1"/>
  <c r="F13" i="10" s="1"/>
  <c r="B15" i="10"/>
  <c r="E13" i="10" l="1"/>
  <c r="H13" i="10"/>
  <c r="D13" i="10"/>
  <c r="G13" i="10"/>
  <c r="C13" i="10"/>
  <c r="B13" i="10" s="1"/>
</calcChain>
</file>

<file path=xl/sharedStrings.xml><?xml version="1.0" encoding="utf-8"?>
<sst xmlns="http://schemas.openxmlformats.org/spreadsheetml/2006/main" count="91" uniqueCount="82">
  <si>
    <t xml:space="preserve">     PERSONAL ADMINISTRATIVO POR CONDICIÓN LABORAL Y SEXO,</t>
  </si>
  <si>
    <t>SEGÚN SEDE: PRIMER SEMESTRE  2022</t>
  </si>
  <si>
    <t>Sede</t>
  </si>
  <si>
    <t>Total</t>
  </si>
  <si>
    <t>Permanente</t>
  </si>
  <si>
    <t>Sub- Total</t>
  </si>
  <si>
    <t>Sexo</t>
  </si>
  <si>
    <t>Hombres</t>
  </si>
  <si>
    <t>Mujeres</t>
  </si>
  <si>
    <t>TOTAL</t>
  </si>
  <si>
    <t>Porcentaje</t>
  </si>
  <si>
    <t>Sede Panamá</t>
  </si>
  <si>
    <t>Rectoría</t>
  </si>
  <si>
    <t>Secretaría General</t>
  </si>
  <si>
    <t>Coordinación General de los Centros Regionales</t>
  </si>
  <si>
    <t>Dirección General de Asesoría Legal</t>
  </si>
  <si>
    <t>Dirección General de Planificación Universitaria</t>
  </si>
  <si>
    <t>Dirección General de Tecnología de la Información y Comunicaciones</t>
  </si>
  <si>
    <t>Dirección General de Recursos Humanos</t>
  </si>
  <si>
    <t>Dirección General de Ingeniería y Arquitectura</t>
  </si>
  <si>
    <t>Dirección Nacional de Comunicación Estratégica</t>
  </si>
  <si>
    <t>Dirección Nacional de Relaciones Internacionales</t>
  </si>
  <si>
    <t>Dirección Nacional de Auditoría Interna y Transparencia</t>
  </si>
  <si>
    <t>Dirección Nacional de Ciencias Espaciales</t>
  </si>
  <si>
    <t>Centro de Innovación y Transferencia Tecnológica</t>
  </si>
  <si>
    <t>Vice Rectoría de Vida Universitaria</t>
  </si>
  <si>
    <t xml:space="preserve">     Dirección</t>
  </si>
  <si>
    <t xml:space="preserve">     Clínica Universitaria</t>
  </si>
  <si>
    <t xml:space="preserve">     Dirección Nacional de Bienestar Estudiantil</t>
  </si>
  <si>
    <t xml:space="preserve">     Dirección Ejecutiva de Servicio Social Universitario</t>
  </si>
  <si>
    <t xml:space="preserve">     Dirección Ejecutiva de Equiparación de Oportunidades</t>
  </si>
  <si>
    <t xml:space="preserve">     Dirección Ejecutiva de Cultura </t>
  </si>
  <si>
    <t xml:space="preserve">     Dirección Ejecutiva de Deporte</t>
  </si>
  <si>
    <t xml:space="preserve">     Dirección Nacional de Orientación Psicológica</t>
  </si>
  <si>
    <t>Vice Rectoría Administrativa</t>
  </si>
  <si>
    <t xml:space="preserve">     Dirección Nacional Administrativa</t>
  </si>
  <si>
    <t xml:space="preserve">     Dirección Ejecutiva del Centro de Distribución y Librerías</t>
  </si>
  <si>
    <t xml:space="preserve">     Dirección Nacional de Proveeduría y Compras</t>
  </si>
  <si>
    <t xml:space="preserve">     Dirección Nacional de Finanzas</t>
  </si>
  <si>
    <t xml:space="preserve">     Dirección Nacional de Presupuesto </t>
  </si>
  <si>
    <t xml:space="preserve">     Dirección Ejecutiva de Mantenimiento e Infraestructura</t>
  </si>
  <si>
    <t>Vice Rectoría Académica</t>
  </si>
  <si>
    <t xml:space="preserve">     Dirección Nacional del Sistema de Bibliotecas</t>
  </si>
  <si>
    <t xml:space="preserve">     Dirección Nacional del Sistema de Ingreso Universitario</t>
  </si>
  <si>
    <t xml:space="preserve">     Dirección Ejecutiva del Centro Especializado de Lenguas</t>
  </si>
  <si>
    <t>Vice Rectoría de Investigación, Post-Grado y Extensión</t>
  </si>
  <si>
    <t xml:space="preserve">     Dirección Nacional de Gestión y Transferencia del Conocimiento</t>
  </si>
  <si>
    <t xml:space="preserve">     Centro de Investigación, Desarrollo e Innovación en Tecnologías de la         </t>
  </si>
  <si>
    <t xml:space="preserve">     Información y las Comunicaciones</t>
  </si>
  <si>
    <t xml:space="preserve">     Centro de Producción e Investigaciones Agroindustriales</t>
  </si>
  <si>
    <t xml:space="preserve">     Centro de Investigaciones Hidráulicas e Hidrotécnicas</t>
  </si>
  <si>
    <t xml:space="preserve">     Centro de Investigación e Innovación Eléctrica, Mecánica y de la Industria</t>
  </si>
  <si>
    <t xml:space="preserve">     Centro Experimental de Ingeniería</t>
  </si>
  <si>
    <t xml:space="preserve">        Dirección</t>
  </si>
  <si>
    <t xml:space="preserve">        Laboratorio de Investigación en Ingeniería  y Ciencias Aplicadas</t>
  </si>
  <si>
    <t xml:space="preserve">        Laboratorio de Estructuras</t>
  </si>
  <si>
    <t xml:space="preserve">        Laboratorio de Análisis Industriales y Ciencias Ambientales</t>
  </si>
  <si>
    <t xml:space="preserve">        Laboratorio  de Metrología</t>
  </si>
  <si>
    <t xml:space="preserve">        Laboratorio de Ensayo de Materiales</t>
  </si>
  <si>
    <t xml:space="preserve">        Laboratorio de Geotecnia</t>
  </si>
  <si>
    <t>Facultades</t>
  </si>
  <si>
    <t xml:space="preserve">     Facultad de Ingeniería Civil</t>
  </si>
  <si>
    <t xml:space="preserve">     Facultad de Ingeniería Eléctrica</t>
  </si>
  <si>
    <t xml:space="preserve">     Facultad de Ingeniería Industrial</t>
  </si>
  <si>
    <t xml:space="preserve">     Facultad de Ingeniería Mecánica</t>
  </si>
  <si>
    <t xml:space="preserve">     Facultad de Ingeniería de Sistemas Computacionales</t>
  </si>
  <si>
    <t xml:space="preserve">     Facultad de  Ciencias  y Tecnología</t>
  </si>
  <si>
    <t>Centros Regionales</t>
  </si>
  <si>
    <t xml:space="preserve">     Azuero</t>
  </si>
  <si>
    <t xml:space="preserve">     Bocas del Toro</t>
  </si>
  <si>
    <t xml:space="preserve">     Coclé</t>
  </si>
  <si>
    <t xml:space="preserve">     Colón</t>
  </si>
  <si>
    <t xml:space="preserve">     Chiriquí</t>
  </si>
  <si>
    <t xml:space="preserve">     Panamá Oeste</t>
  </si>
  <si>
    <t xml:space="preserve">     Veraguas</t>
  </si>
  <si>
    <t>(1)  Eventual:  Interino, Contingente y Transitorio.</t>
  </si>
  <si>
    <t>Fuente: Dirección General de Recursos Humanos</t>
  </si>
  <si>
    <t xml:space="preserve"> </t>
  </si>
  <si>
    <r>
      <t xml:space="preserve">Eventual </t>
    </r>
    <r>
      <rPr>
        <b/>
        <vertAlign val="superscript"/>
        <sz val="12"/>
        <rFont val="Calibri"/>
        <family val="2"/>
        <scheme val="minor"/>
      </rPr>
      <t>(1)</t>
    </r>
  </si>
  <si>
    <t>UNIVERSIDAD TECNOLÓGICA DE PANAMÁ</t>
  </si>
  <si>
    <t>DIRECCIÓN GENERAL DE PLANIFICACIÓN UNIVERSITARIA</t>
  </si>
  <si>
    <t>DEPARTAMENTO DE ESTADÍSITICA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</si>
</sst>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\ "/>
    <numFmt numFmtId="165" formatCode="0\ "/>
    <numFmt numFmtId="166" formatCode="_ [$€-2]\ * #,##0.00_ ;_ [$€-2]\ * \-#,##0.00_ ;_ [$€-2]\ * &quot;-&quot;??_ "/>
    <numFmt numFmtId="167" formatCode="#,##0.0"/>
  </numFmts>
  <fonts count="14" x14ac:knownFonts="1">
    <font>
      <sz val="10"/>
      <name val="Courier New"/>
      <family val="3"/>
    </font>
    <font>
      <sz val="10"/>
      <name val="Arial"/>
      <family val="2"/>
    </font>
    <font>
      <sz val="12"/>
      <name val="Courier New"/>
      <family val="3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FF0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u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80"/>
      <name val="Calibri"/>
      <family val="2"/>
      <scheme val="minor"/>
    </font>
    <font>
      <sz val="9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theme="0"/>
        <bgColor rgb="FFFABF8F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4">
    <xf numFmtId="164" fontId="0" fillId="0" borderId="0"/>
    <xf numFmtId="166" fontId="2" fillId="0" borderId="0" applyFont="0" applyFill="0" applyBorder="0" applyAlignment="0" applyProtection="0"/>
    <xf numFmtId="165" fontId="2" fillId="0" borderId="0"/>
    <xf numFmtId="0" fontId="1" fillId="0" borderId="0"/>
  </cellStyleXfs>
  <cellXfs count="69">
    <xf numFmtId="164" fontId="0" fillId="0" borderId="0" xfId="0"/>
    <xf numFmtId="0" fontId="4" fillId="2" borderId="1" xfId="3" applyFont="1" applyFill="1" applyBorder="1" applyAlignment="1">
      <alignment horizontal="left"/>
    </xf>
    <xf numFmtId="0" fontId="4" fillId="0" borderId="7" xfId="3" applyFont="1" applyBorder="1"/>
    <xf numFmtId="0" fontId="4" fillId="0" borderId="14" xfId="3" applyFont="1" applyBorder="1"/>
    <xf numFmtId="0" fontId="5" fillId="0" borderId="0" xfId="3" applyFont="1"/>
    <xf numFmtId="0" fontId="4" fillId="0" borderId="1" xfId="3" applyFont="1" applyBorder="1" applyAlignment="1">
      <alignment horizontal="left"/>
    </xf>
    <xf numFmtId="0" fontId="5" fillId="0" borderId="1" xfId="3" applyFont="1" applyBorder="1"/>
    <xf numFmtId="0" fontId="5" fillId="0" borderId="7" xfId="3" applyFont="1" applyBorder="1"/>
    <xf numFmtId="0" fontId="5" fillId="0" borderId="14" xfId="3" applyFont="1" applyBorder="1"/>
    <xf numFmtId="0" fontId="4" fillId="0" borderId="1" xfId="3" applyFont="1" applyBorder="1"/>
    <xf numFmtId="0" fontId="4" fillId="0" borderId="0" xfId="3" applyFont="1"/>
    <xf numFmtId="0" fontId="5" fillId="2" borderId="7" xfId="3" applyFont="1" applyFill="1" applyBorder="1"/>
    <xf numFmtId="0" fontId="5" fillId="0" borderId="7" xfId="3" applyFont="1" applyBorder="1" applyAlignment="1">
      <alignment vertical="center"/>
    </xf>
    <xf numFmtId="0" fontId="5" fillId="0" borderId="14" xfId="3" applyFont="1" applyBorder="1" applyAlignment="1">
      <alignment vertical="center"/>
    </xf>
    <xf numFmtId="0" fontId="5" fillId="0" borderId="1" xfId="3" applyFont="1" applyBorder="1" applyAlignment="1">
      <alignment horizontal="left"/>
    </xf>
    <xf numFmtId="0" fontId="5" fillId="0" borderId="18" xfId="3" applyFont="1" applyBorder="1"/>
    <xf numFmtId="0" fontId="5" fillId="0" borderId="6" xfId="3" applyFont="1" applyBorder="1"/>
    <xf numFmtId="0" fontId="5" fillId="0" borderId="19" xfId="3" applyFont="1" applyBorder="1"/>
    <xf numFmtId="0" fontId="3" fillId="0" borderId="0" xfId="3" applyFont="1"/>
    <xf numFmtId="0" fontId="4" fillId="2" borderId="7" xfId="3" applyFont="1" applyFill="1" applyBorder="1"/>
    <xf numFmtId="0" fontId="5" fillId="2" borderId="7" xfId="3" applyFont="1" applyFill="1" applyBorder="1" applyAlignment="1">
      <alignment vertical="center"/>
    </xf>
    <xf numFmtId="0" fontId="5" fillId="2" borderId="6" xfId="3" applyFont="1" applyFill="1" applyBorder="1"/>
    <xf numFmtId="0" fontId="5" fillId="2" borderId="0" xfId="3" applyFont="1" applyFill="1"/>
    <xf numFmtId="3" fontId="4" fillId="2" borderId="7" xfId="3" applyNumberFormat="1" applyFont="1" applyFill="1" applyBorder="1"/>
    <xf numFmtId="0" fontId="7" fillId="2" borderId="8" xfId="3" applyFont="1" applyFill="1" applyBorder="1"/>
    <xf numFmtId="0" fontId="7" fillId="2" borderId="20" xfId="3" applyFont="1" applyFill="1" applyBorder="1"/>
    <xf numFmtId="3" fontId="6" fillId="0" borderId="7" xfId="3" applyNumberFormat="1" applyFont="1" applyBorder="1"/>
    <xf numFmtId="3" fontId="6" fillId="0" borderId="14" xfId="3" applyNumberFormat="1" applyFont="1" applyBorder="1"/>
    <xf numFmtId="0" fontId="8" fillId="0" borderId="0" xfId="3" applyFont="1"/>
    <xf numFmtId="0" fontId="4" fillId="2" borderId="0" xfId="3" applyFont="1" applyFill="1"/>
    <xf numFmtId="0" fontId="5" fillId="0" borderId="8" xfId="3" applyFont="1" applyBorder="1"/>
    <xf numFmtId="0" fontId="7" fillId="2" borderId="7" xfId="3" applyFont="1" applyFill="1" applyBorder="1"/>
    <xf numFmtId="3" fontId="7" fillId="0" borderId="7" xfId="3" applyNumberFormat="1" applyFont="1" applyBorder="1"/>
    <xf numFmtId="3" fontId="7" fillId="0" borderId="14" xfId="3" applyNumberFormat="1" applyFont="1" applyBorder="1"/>
    <xf numFmtId="0" fontId="4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5" fillId="0" borderId="0" xfId="3" applyFont="1" applyAlignment="1">
      <alignment horizontal="center" vertical="center"/>
    </xf>
    <xf numFmtId="0" fontId="4" fillId="4" borderId="6" xfId="3" applyFont="1" applyFill="1" applyBorder="1" applyAlignment="1">
      <alignment horizontal="center" vertical="center"/>
    </xf>
    <xf numFmtId="0" fontId="4" fillId="4" borderId="2" xfId="3" applyFont="1" applyFill="1" applyBorder="1" applyAlignment="1">
      <alignment horizontal="center" vertical="center"/>
    </xf>
    <xf numFmtId="0" fontId="4" fillId="4" borderId="9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/>
    </xf>
    <xf numFmtId="0" fontId="10" fillId="0" borderId="0" xfId="3" applyFont="1"/>
    <xf numFmtId="0" fontId="11" fillId="0" borderId="0" xfId="3" applyFont="1"/>
    <xf numFmtId="164" fontId="11" fillId="2" borderId="0" xfId="0" applyFont="1" applyFill="1"/>
    <xf numFmtId="164" fontId="11" fillId="2" borderId="0" xfId="0" applyFont="1" applyFill="1" applyAlignment="1">
      <alignment horizontal="right"/>
    </xf>
    <xf numFmtId="164" fontId="12" fillId="0" borderId="0" xfId="0" applyFont="1" applyAlignment="1">
      <alignment horizontal="right"/>
    </xf>
    <xf numFmtId="164" fontId="12" fillId="2" borderId="0" xfId="0" applyFont="1" applyFill="1" applyAlignment="1">
      <alignment horizontal="right"/>
    </xf>
    <xf numFmtId="164" fontId="11" fillId="0" borderId="0" xfId="0" applyFont="1"/>
    <xf numFmtId="164" fontId="13" fillId="3" borderId="0" xfId="0" applyFont="1" applyFill="1"/>
    <xf numFmtId="0" fontId="3" fillId="2" borderId="1" xfId="3" applyFont="1" applyFill="1" applyBorder="1" applyAlignment="1">
      <alignment horizontal="center"/>
    </xf>
    <xf numFmtId="167" fontId="3" fillId="2" borderId="7" xfId="3" applyNumberFormat="1" applyFont="1" applyFill="1" applyBorder="1"/>
    <xf numFmtId="167" fontId="3" fillId="0" borderId="7" xfId="3" applyNumberFormat="1" applyFont="1" applyBorder="1"/>
    <xf numFmtId="167" fontId="3" fillId="0" borderId="14" xfId="3" applyNumberFormat="1" applyFont="1" applyBorder="1"/>
    <xf numFmtId="0" fontId="4" fillId="0" borderId="0" xfId="3" applyFont="1" applyAlignment="1">
      <alignment horizontal="center"/>
    </xf>
    <xf numFmtId="0" fontId="4" fillId="4" borderId="16" xfId="3" applyFont="1" applyFill="1" applyBorder="1" applyAlignment="1">
      <alignment horizontal="center" vertical="center" wrapText="1"/>
    </xf>
    <xf numFmtId="0" fontId="4" fillId="4" borderId="11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4" fillId="4" borderId="17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5" xfId="3" applyFont="1" applyFill="1" applyBorder="1" applyAlignment="1">
      <alignment horizontal="center" vertical="center" wrapText="1"/>
    </xf>
    <xf numFmtId="0" fontId="4" fillId="4" borderId="6" xfId="3" applyFont="1" applyFill="1" applyBorder="1" applyAlignment="1">
      <alignment horizontal="center" vertical="center"/>
    </xf>
    <xf numFmtId="164" fontId="4" fillId="4" borderId="21" xfId="0" applyFont="1" applyFill="1" applyBorder="1" applyAlignment="1">
      <alignment horizontal="center" vertical="center"/>
    </xf>
    <xf numFmtId="164" fontId="4" fillId="4" borderId="22" xfId="0" applyFont="1" applyFill="1" applyBorder="1" applyAlignment="1">
      <alignment horizontal="center" vertical="center"/>
    </xf>
    <xf numFmtId="164" fontId="4" fillId="4" borderId="23" xfId="0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 wrapText="1"/>
    </xf>
    <xf numFmtId="0" fontId="4" fillId="4" borderId="2" xfId="3" applyFont="1" applyFill="1" applyBorder="1" applyAlignment="1">
      <alignment horizontal="center" vertical="center"/>
    </xf>
    <xf numFmtId="0" fontId="4" fillId="4" borderId="10" xfId="3" applyFont="1" applyFill="1" applyBorder="1" applyAlignment="1">
      <alignment horizontal="center" vertical="center"/>
    </xf>
    <xf numFmtId="0" fontId="4" fillId="4" borderId="13" xfId="3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</cellXfs>
  <cellStyles count="4">
    <cellStyle name="Euro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F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F7E2FE"/>
      <color rgb="FFFABF8F"/>
      <color rgb="FFFFFFCC"/>
      <color rgb="FFCC82CC"/>
      <color rgb="FFD5F89C"/>
      <color rgb="FFECFCD0"/>
      <color rgb="FFDACBED"/>
      <color rgb="FFB599DB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99"/>
  <sheetViews>
    <sheetView showGridLines="0" showZeros="0" tabSelected="1" view="pageBreakPreview" topLeftCell="A70" zoomScale="80" zoomScaleNormal="120" zoomScaleSheetLayoutView="80" workbookViewId="0">
      <selection activeCell="I93" sqref="I93"/>
    </sheetView>
  </sheetViews>
  <sheetFormatPr baseColWidth="10" defaultColWidth="9.875" defaultRowHeight="20.100000000000001" customHeight="1" x14ac:dyDescent="0.25"/>
  <cols>
    <col min="1" max="1" width="67.875" style="4" customWidth="1"/>
    <col min="2" max="3" width="8.875" style="4" customWidth="1"/>
    <col min="4" max="4" width="11.375" style="4" customWidth="1"/>
    <col min="5" max="6" width="8.875" style="4" customWidth="1"/>
    <col min="7" max="7" width="10.25" style="4" customWidth="1"/>
    <col min="8" max="8" width="9.375" style="4" customWidth="1"/>
    <col min="9" max="9" width="5.625" style="4" bestFit="1" customWidth="1"/>
    <col min="10" max="10" width="7.625" style="4" customWidth="1"/>
    <col min="11" max="16384" width="9.875" style="4"/>
  </cols>
  <sheetData>
    <row r="1" spans="1:8" ht="15.95" customHeight="1" x14ac:dyDescent="0.25">
      <c r="A1" s="53" t="s">
        <v>79</v>
      </c>
      <c r="B1" s="53"/>
      <c r="C1" s="53"/>
      <c r="D1" s="53"/>
      <c r="E1" s="53"/>
      <c r="F1" s="53"/>
      <c r="G1" s="53"/>
      <c r="H1" s="53"/>
    </row>
    <row r="2" spans="1:8" ht="15.95" customHeight="1" x14ac:dyDescent="0.25">
      <c r="A2" s="53" t="s">
        <v>80</v>
      </c>
      <c r="B2" s="53"/>
      <c r="C2" s="53"/>
      <c r="D2" s="53"/>
      <c r="E2" s="53"/>
      <c r="F2" s="53"/>
      <c r="G2" s="53"/>
      <c r="H2" s="53"/>
    </row>
    <row r="3" spans="1:8" ht="15.95" customHeight="1" x14ac:dyDescent="0.25">
      <c r="A3" s="53" t="s">
        <v>81</v>
      </c>
      <c r="B3" s="53"/>
      <c r="C3" s="53"/>
      <c r="D3" s="53"/>
      <c r="E3" s="53"/>
      <c r="F3" s="53"/>
      <c r="G3" s="53"/>
      <c r="H3" s="53"/>
    </row>
    <row r="4" spans="1:8" ht="15.95" customHeight="1" x14ac:dyDescent="0.25">
      <c r="A4" s="68"/>
      <c r="B4" s="68"/>
      <c r="C4" s="68"/>
      <c r="D4" s="68"/>
      <c r="E4" s="68"/>
      <c r="F4" s="68"/>
      <c r="G4" s="68"/>
      <c r="H4" s="68"/>
    </row>
    <row r="5" spans="1:8" ht="15.95" customHeight="1" x14ac:dyDescent="0.25">
      <c r="A5" s="53" t="s">
        <v>0</v>
      </c>
      <c r="B5" s="53"/>
      <c r="C5" s="53"/>
      <c r="D5" s="53"/>
      <c r="E5" s="53"/>
      <c r="F5" s="53"/>
      <c r="G5" s="53"/>
      <c r="H5" s="53"/>
    </row>
    <row r="6" spans="1:8" ht="15.95" customHeight="1" x14ac:dyDescent="0.25">
      <c r="A6" s="53" t="s">
        <v>1</v>
      </c>
      <c r="B6" s="53"/>
      <c r="C6" s="53"/>
      <c r="D6" s="53"/>
      <c r="E6" s="53"/>
      <c r="F6" s="53"/>
      <c r="G6" s="53"/>
      <c r="H6" s="53"/>
    </row>
    <row r="7" spans="1:8" ht="15.95" customHeight="1" x14ac:dyDescent="0.25">
      <c r="A7" s="34"/>
      <c r="B7" s="35"/>
      <c r="C7" s="35"/>
      <c r="D7" s="35"/>
      <c r="E7" s="35"/>
      <c r="F7" s="35"/>
      <c r="G7" s="35"/>
      <c r="H7" s="35"/>
    </row>
    <row r="8" spans="1:8" s="36" customFormat="1" ht="20.100000000000001" customHeight="1" x14ac:dyDescent="0.25">
      <c r="A8" s="54" t="s">
        <v>2</v>
      </c>
      <c r="B8" s="57" t="s">
        <v>3</v>
      </c>
      <c r="C8" s="60" t="s">
        <v>4</v>
      </c>
      <c r="D8" s="60"/>
      <c r="E8" s="60"/>
      <c r="F8" s="61" t="s">
        <v>78</v>
      </c>
      <c r="G8" s="62"/>
      <c r="H8" s="63"/>
    </row>
    <row r="9" spans="1:8" s="36" customFormat="1" ht="20.100000000000001" customHeight="1" x14ac:dyDescent="0.25">
      <c r="A9" s="55"/>
      <c r="B9" s="58"/>
      <c r="C9" s="64" t="s">
        <v>5</v>
      </c>
      <c r="D9" s="65" t="s">
        <v>6</v>
      </c>
      <c r="E9" s="65"/>
      <c r="F9" s="64" t="s">
        <v>5</v>
      </c>
      <c r="G9" s="66" t="s">
        <v>6</v>
      </c>
      <c r="H9" s="67"/>
    </row>
    <row r="10" spans="1:8" s="36" customFormat="1" ht="20.100000000000001" customHeight="1" x14ac:dyDescent="0.25">
      <c r="A10" s="56"/>
      <c r="B10" s="59"/>
      <c r="C10" s="59"/>
      <c r="D10" s="37" t="s">
        <v>7</v>
      </c>
      <c r="E10" s="38" t="s">
        <v>8</v>
      </c>
      <c r="F10" s="59"/>
      <c r="G10" s="38" t="s">
        <v>7</v>
      </c>
      <c r="H10" s="39" t="s">
        <v>8</v>
      </c>
    </row>
    <row r="11" spans="1:8" ht="20.100000000000001" customHeight="1" x14ac:dyDescent="0.25">
      <c r="A11" s="6"/>
      <c r="B11" s="7"/>
      <c r="C11" s="7"/>
      <c r="D11" s="7"/>
      <c r="E11" s="7"/>
      <c r="F11" s="7"/>
      <c r="G11" s="7"/>
      <c r="H11" s="8"/>
    </row>
    <row r="12" spans="1:8" ht="20.100000000000001" customHeight="1" x14ac:dyDescent="0.25">
      <c r="A12" s="40" t="s">
        <v>9</v>
      </c>
      <c r="B12" s="23">
        <f>+C12+F12</f>
        <v>2051</v>
      </c>
      <c r="C12" s="19">
        <f t="shared" ref="C12" si="0">SUM(D12:E12)</f>
        <v>890</v>
      </c>
      <c r="D12" s="2">
        <f>SUM(D15+D76)</f>
        <v>460</v>
      </c>
      <c r="E12" s="2">
        <f>SUM(E15+E76)</f>
        <v>430</v>
      </c>
      <c r="F12" s="23">
        <f t="shared" ref="F12" si="1">SUM(G12:H12)</f>
        <v>1161</v>
      </c>
      <c r="G12" s="2">
        <f>SUM(G15+G76)</f>
        <v>564</v>
      </c>
      <c r="H12" s="3">
        <f>SUM(H15+H76)</f>
        <v>597</v>
      </c>
    </row>
    <row r="13" spans="1:8" s="18" customFormat="1" ht="12.75" x14ac:dyDescent="0.2">
      <c r="A13" s="49" t="s">
        <v>10</v>
      </c>
      <c r="B13" s="50">
        <f>SUM(C13+F13)</f>
        <v>100</v>
      </c>
      <c r="C13" s="50">
        <f t="shared" ref="C13:H13" si="2">C12/$B$12*100</f>
        <v>43.393466601657728</v>
      </c>
      <c r="D13" s="51">
        <f t="shared" si="2"/>
        <v>22.428083861530961</v>
      </c>
      <c r="E13" s="51">
        <f t="shared" si="2"/>
        <v>20.965382740126767</v>
      </c>
      <c r="F13" s="50">
        <f t="shared" si="2"/>
        <v>56.606533398342272</v>
      </c>
      <c r="G13" s="51">
        <f t="shared" si="2"/>
        <v>27.498781082398832</v>
      </c>
      <c r="H13" s="52">
        <f t="shared" si="2"/>
        <v>29.10775231594344</v>
      </c>
    </row>
    <row r="14" spans="1:8" ht="15.75" x14ac:dyDescent="0.25">
      <c r="A14" s="6"/>
      <c r="B14" s="26"/>
      <c r="C14" s="26"/>
      <c r="D14" s="26"/>
      <c r="E14" s="26"/>
      <c r="F14" s="26"/>
      <c r="G14" s="26"/>
      <c r="H14" s="27"/>
    </row>
    <row r="15" spans="1:8" ht="18" customHeight="1" x14ac:dyDescent="0.25">
      <c r="A15" s="1" t="s">
        <v>11</v>
      </c>
      <c r="B15" s="23">
        <f>+C15+F15</f>
        <v>1494</v>
      </c>
      <c r="C15" s="19">
        <f t="shared" ref="C15:C30" si="3">SUM(D15:E15)</f>
        <v>612</v>
      </c>
      <c r="D15" s="2">
        <f>SUM(D17:D30)+D39+D47+D52+D68</f>
        <v>301</v>
      </c>
      <c r="E15" s="2">
        <f>SUM(E17:E30)+E39+E47+E52+E68</f>
        <v>311</v>
      </c>
      <c r="F15" s="19">
        <f t="shared" ref="F15:F78" si="4">SUM(G15:H15)</f>
        <v>882</v>
      </c>
      <c r="G15" s="2">
        <f>SUM(G17:G30)+G39+G47+G52+G68</f>
        <v>407</v>
      </c>
      <c r="H15" s="3">
        <f>SUM(H17:H30)+H39+H47+H52+H68</f>
        <v>475</v>
      </c>
    </row>
    <row r="16" spans="1:8" ht="18" customHeight="1" x14ac:dyDescent="0.25">
      <c r="A16" s="5"/>
      <c r="B16" s="26"/>
      <c r="C16" s="31">
        <f t="shared" si="3"/>
        <v>0</v>
      </c>
      <c r="D16" s="32"/>
      <c r="E16" s="32"/>
      <c r="F16" s="32">
        <f t="shared" si="4"/>
        <v>0</v>
      </c>
      <c r="G16" s="32"/>
      <c r="H16" s="33"/>
    </row>
    <row r="17" spans="1:10" ht="18" customHeight="1" x14ac:dyDescent="0.25">
      <c r="A17" s="6" t="s">
        <v>12</v>
      </c>
      <c r="B17" s="11">
        <f>+C17+F17</f>
        <v>32</v>
      </c>
      <c r="C17" s="11">
        <f t="shared" si="3"/>
        <v>6</v>
      </c>
      <c r="D17" s="7">
        <v>1</v>
      </c>
      <c r="E17" s="7">
        <v>5</v>
      </c>
      <c r="F17" s="11">
        <f t="shared" si="4"/>
        <v>26</v>
      </c>
      <c r="G17" s="7">
        <v>6</v>
      </c>
      <c r="H17" s="8">
        <f>1+1+18</f>
        <v>20</v>
      </c>
    </row>
    <row r="18" spans="1:10" ht="18" customHeight="1" x14ac:dyDescent="0.25">
      <c r="A18" s="6" t="s">
        <v>13</v>
      </c>
      <c r="B18" s="11">
        <f t="shared" ref="B18:B74" si="5">+C18+F18</f>
        <v>33</v>
      </c>
      <c r="C18" s="11">
        <f t="shared" si="3"/>
        <v>9</v>
      </c>
      <c r="D18" s="7">
        <v>2</v>
      </c>
      <c r="E18" s="7">
        <v>7</v>
      </c>
      <c r="F18" s="11">
        <f t="shared" si="4"/>
        <v>24</v>
      </c>
      <c r="G18" s="7">
        <v>6</v>
      </c>
      <c r="H18" s="8">
        <v>18</v>
      </c>
    </row>
    <row r="19" spans="1:10" ht="18" customHeight="1" x14ac:dyDescent="0.25">
      <c r="A19" s="6" t="s">
        <v>14</v>
      </c>
      <c r="B19" s="11">
        <f t="shared" si="5"/>
        <v>5</v>
      </c>
      <c r="C19" s="11">
        <f t="shared" si="3"/>
        <v>4</v>
      </c>
      <c r="D19" s="7">
        <v>1</v>
      </c>
      <c r="E19" s="7">
        <v>3</v>
      </c>
      <c r="F19" s="11">
        <f t="shared" si="4"/>
        <v>1</v>
      </c>
      <c r="G19" s="7"/>
      <c r="H19" s="8">
        <v>1</v>
      </c>
    </row>
    <row r="20" spans="1:10" ht="18" customHeight="1" x14ac:dyDescent="0.25">
      <c r="A20" s="6" t="s">
        <v>15</v>
      </c>
      <c r="B20" s="11">
        <f t="shared" si="5"/>
        <v>7</v>
      </c>
      <c r="C20" s="11">
        <f t="shared" si="3"/>
        <v>3</v>
      </c>
      <c r="D20" s="7">
        <v>1</v>
      </c>
      <c r="E20" s="7">
        <v>2</v>
      </c>
      <c r="F20" s="7">
        <f t="shared" si="4"/>
        <v>4</v>
      </c>
      <c r="G20" s="7">
        <v>1</v>
      </c>
      <c r="H20" s="8">
        <v>3</v>
      </c>
    </row>
    <row r="21" spans="1:10" ht="18" customHeight="1" x14ac:dyDescent="0.25">
      <c r="A21" s="6" t="s">
        <v>16</v>
      </c>
      <c r="B21" s="11">
        <f t="shared" si="5"/>
        <v>27</v>
      </c>
      <c r="C21" s="11">
        <f t="shared" si="3"/>
        <v>13</v>
      </c>
      <c r="D21" s="7">
        <v>2</v>
      </c>
      <c r="E21" s="7">
        <v>11</v>
      </c>
      <c r="F21" s="11">
        <f t="shared" si="4"/>
        <v>14</v>
      </c>
      <c r="G21" s="7">
        <v>2</v>
      </c>
      <c r="H21" s="8">
        <f>2+2+1+1+6</f>
        <v>12</v>
      </c>
    </row>
    <row r="22" spans="1:10" ht="18" customHeight="1" x14ac:dyDescent="0.25">
      <c r="A22" s="6" t="s">
        <v>17</v>
      </c>
      <c r="B22" s="11">
        <f t="shared" si="5"/>
        <v>62</v>
      </c>
      <c r="C22" s="11">
        <f t="shared" si="3"/>
        <v>21</v>
      </c>
      <c r="D22" s="7">
        <v>12</v>
      </c>
      <c r="E22" s="7">
        <v>9</v>
      </c>
      <c r="F22" s="11">
        <f t="shared" si="4"/>
        <v>41</v>
      </c>
      <c r="G22" s="7">
        <f>1+2+1+2+17</f>
        <v>23</v>
      </c>
      <c r="H22" s="8">
        <f>4+14</f>
        <v>18</v>
      </c>
    </row>
    <row r="23" spans="1:10" ht="18" customHeight="1" x14ac:dyDescent="0.25">
      <c r="A23" s="6" t="s">
        <v>18</v>
      </c>
      <c r="B23" s="11">
        <f t="shared" si="5"/>
        <v>58</v>
      </c>
      <c r="C23" s="11">
        <f t="shared" si="3"/>
        <v>29</v>
      </c>
      <c r="D23" s="7">
        <v>4</v>
      </c>
      <c r="E23" s="7">
        <v>25</v>
      </c>
      <c r="F23" s="11">
        <f t="shared" si="4"/>
        <v>29</v>
      </c>
      <c r="G23" s="7">
        <v>8</v>
      </c>
      <c r="H23" s="8">
        <v>21</v>
      </c>
    </row>
    <row r="24" spans="1:10" ht="18" customHeight="1" x14ac:dyDescent="0.25">
      <c r="A24" s="6" t="s">
        <v>19</v>
      </c>
      <c r="B24" s="11">
        <f>+C24+F24</f>
        <v>36</v>
      </c>
      <c r="C24" s="11">
        <f t="shared" si="3"/>
        <v>18</v>
      </c>
      <c r="D24" s="7">
        <v>8</v>
      </c>
      <c r="E24" s="7">
        <v>10</v>
      </c>
      <c r="F24" s="11">
        <f t="shared" si="4"/>
        <v>18</v>
      </c>
      <c r="G24" s="7">
        <v>14</v>
      </c>
      <c r="H24" s="8">
        <v>4</v>
      </c>
    </row>
    <row r="25" spans="1:10" ht="18" customHeight="1" x14ac:dyDescent="0.25">
      <c r="A25" s="6" t="s">
        <v>20</v>
      </c>
      <c r="B25" s="11">
        <f t="shared" si="5"/>
        <v>35</v>
      </c>
      <c r="C25" s="11">
        <f t="shared" si="3"/>
        <v>15</v>
      </c>
      <c r="D25" s="7">
        <f>1+2+5+2+1</f>
        <v>11</v>
      </c>
      <c r="E25" s="7">
        <v>4</v>
      </c>
      <c r="F25" s="11">
        <f t="shared" si="4"/>
        <v>20</v>
      </c>
      <c r="G25" s="7">
        <v>8</v>
      </c>
      <c r="H25" s="8">
        <f>1+1+2+2+4+2</f>
        <v>12</v>
      </c>
    </row>
    <row r="26" spans="1:10" ht="18" customHeight="1" x14ac:dyDescent="0.25">
      <c r="A26" s="6" t="s">
        <v>21</v>
      </c>
      <c r="B26" s="11">
        <f t="shared" si="5"/>
        <v>7</v>
      </c>
      <c r="C26" s="11">
        <f t="shared" si="3"/>
        <v>1</v>
      </c>
      <c r="D26" s="7"/>
      <c r="E26" s="7">
        <v>1</v>
      </c>
      <c r="F26" s="11">
        <f t="shared" si="4"/>
        <v>6</v>
      </c>
      <c r="G26" s="7">
        <v>1</v>
      </c>
      <c r="H26" s="8">
        <v>5</v>
      </c>
    </row>
    <row r="27" spans="1:10" ht="18" customHeight="1" x14ac:dyDescent="0.25">
      <c r="A27" s="6" t="s">
        <v>22</v>
      </c>
      <c r="B27" s="11">
        <f t="shared" si="5"/>
        <v>5</v>
      </c>
      <c r="C27" s="11">
        <f t="shared" si="3"/>
        <v>3</v>
      </c>
      <c r="D27" s="7"/>
      <c r="E27" s="7">
        <v>3</v>
      </c>
      <c r="F27" s="11">
        <f t="shared" si="4"/>
        <v>2</v>
      </c>
      <c r="G27" s="7">
        <v>1</v>
      </c>
      <c r="H27" s="8">
        <v>1</v>
      </c>
    </row>
    <row r="28" spans="1:10" ht="18" customHeight="1" x14ac:dyDescent="0.25">
      <c r="A28" s="6" t="s">
        <v>23</v>
      </c>
      <c r="B28" s="11">
        <f t="shared" si="5"/>
        <v>4</v>
      </c>
      <c r="C28" s="11">
        <f t="shared" si="3"/>
        <v>1</v>
      </c>
      <c r="D28" s="7">
        <v>1</v>
      </c>
      <c r="E28" s="7"/>
      <c r="F28" s="11">
        <f t="shared" si="4"/>
        <v>3</v>
      </c>
      <c r="G28" s="7">
        <v>1</v>
      </c>
      <c r="H28" s="8">
        <v>2</v>
      </c>
    </row>
    <row r="29" spans="1:10" ht="18" customHeight="1" x14ac:dyDescent="0.25">
      <c r="A29" s="6" t="s">
        <v>24</v>
      </c>
      <c r="B29" s="11">
        <f t="shared" si="5"/>
        <v>12</v>
      </c>
      <c r="C29" s="11">
        <f t="shared" si="3"/>
        <v>5</v>
      </c>
      <c r="D29" s="7">
        <v>3</v>
      </c>
      <c r="E29" s="7">
        <v>2</v>
      </c>
      <c r="F29" s="11">
        <f t="shared" si="4"/>
        <v>7</v>
      </c>
      <c r="G29" s="7">
        <v>5</v>
      </c>
      <c r="H29" s="8">
        <v>2</v>
      </c>
    </row>
    <row r="30" spans="1:10" s="10" customFormat="1" ht="18" customHeight="1" x14ac:dyDescent="0.25">
      <c r="A30" s="9" t="s">
        <v>25</v>
      </c>
      <c r="B30" s="19">
        <f>+C30+F30</f>
        <v>63</v>
      </c>
      <c r="C30" s="19">
        <f t="shared" si="3"/>
        <v>17</v>
      </c>
      <c r="D30" s="2">
        <f>SUM(D31:D38)</f>
        <v>6</v>
      </c>
      <c r="E30" s="2">
        <f>SUM(E31:E38)</f>
        <v>11</v>
      </c>
      <c r="F30" s="19">
        <f t="shared" si="4"/>
        <v>46</v>
      </c>
      <c r="G30" s="2">
        <f>SUM(G31:G38)</f>
        <v>18</v>
      </c>
      <c r="H30" s="3">
        <f>SUM(H31:H38)</f>
        <v>28</v>
      </c>
    </row>
    <row r="31" spans="1:10" ht="18" customHeight="1" x14ac:dyDescent="0.25">
      <c r="A31" s="6" t="s">
        <v>26</v>
      </c>
      <c r="B31" s="7">
        <f>+C31+F31</f>
        <v>14</v>
      </c>
      <c r="C31" s="7">
        <f>SUM(D31:E31)</f>
        <v>3</v>
      </c>
      <c r="D31" s="7">
        <f>1+1</f>
        <v>2</v>
      </c>
      <c r="E31" s="7">
        <v>1</v>
      </c>
      <c r="F31" s="7">
        <f t="shared" si="4"/>
        <v>11</v>
      </c>
      <c r="G31" s="7">
        <f>1+2</f>
        <v>3</v>
      </c>
      <c r="H31" s="8">
        <v>8</v>
      </c>
      <c r="J31" s="28"/>
    </row>
    <row r="32" spans="1:10" ht="18" customHeight="1" x14ac:dyDescent="0.25">
      <c r="A32" s="6" t="s">
        <v>27</v>
      </c>
      <c r="B32" s="7">
        <f t="shared" ref="B32:B38" si="6">+C32+F32</f>
        <v>3</v>
      </c>
      <c r="C32" s="7">
        <f t="shared" ref="C32:C84" si="7">SUM(D32:E32)</f>
        <v>0</v>
      </c>
      <c r="D32" s="7"/>
      <c r="E32" s="7"/>
      <c r="F32" s="7">
        <f t="shared" ref="F32" si="8">SUM(G32:H32)</f>
        <v>3</v>
      </c>
      <c r="G32" s="7">
        <v>1</v>
      </c>
      <c r="H32" s="8">
        <v>2</v>
      </c>
      <c r="J32" s="28"/>
    </row>
    <row r="33" spans="1:10" ht="18" customHeight="1" x14ac:dyDescent="0.25">
      <c r="A33" s="6" t="s">
        <v>28</v>
      </c>
      <c r="B33" s="7">
        <f t="shared" si="6"/>
        <v>12</v>
      </c>
      <c r="C33" s="7">
        <f t="shared" si="7"/>
        <v>8</v>
      </c>
      <c r="D33" s="7"/>
      <c r="E33" s="7">
        <v>8</v>
      </c>
      <c r="F33" s="7">
        <f t="shared" si="4"/>
        <v>4</v>
      </c>
      <c r="G33" s="7"/>
      <c r="H33" s="8">
        <f>2+2</f>
        <v>4</v>
      </c>
      <c r="J33" s="28"/>
    </row>
    <row r="34" spans="1:10" ht="18" customHeight="1" x14ac:dyDescent="0.25">
      <c r="A34" s="6" t="s">
        <v>29</v>
      </c>
      <c r="B34" s="7">
        <f>+C34+F34</f>
        <v>4</v>
      </c>
      <c r="C34" s="7">
        <f t="shared" si="7"/>
        <v>0</v>
      </c>
      <c r="D34" s="7"/>
      <c r="E34" s="7"/>
      <c r="F34" s="7">
        <f t="shared" si="4"/>
        <v>4</v>
      </c>
      <c r="G34" s="7"/>
      <c r="H34" s="8">
        <v>4</v>
      </c>
      <c r="J34" s="28"/>
    </row>
    <row r="35" spans="1:10" ht="18" customHeight="1" x14ac:dyDescent="0.25">
      <c r="A35" s="6" t="s">
        <v>30</v>
      </c>
      <c r="B35" s="7">
        <f t="shared" si="6"/>
        <v>4</v>
      </c>
      <c r="C35" s="7">
        <f t="shared" si="7"/>
        <v>1</v>
      </c>
      <c r="D35" s="7"/>
      <c r="E35" s="7">
        <v>1</v>
      </c>
      <c r="F35" s="7">
        <f t="shared" si="4"/>
        <v>3</v>
      </c>
      <c r="G35" s="7"/>
      <c r="H35" s="8">
        <f>1+2</f>
        <v>3</v>
      </c>
      <c r="J35" s="28"/>
    </row>
    <row r="36" spans="1:10" ht="18" customHeight="1" x14ac:dyDescent="0.25">
      <c r="A36" s="6" t="s">
        <v>31</v>
      </c>
      <c r="B36" s="7">
        <f t="shared" si="6"/>
        <v>15</v>
      </c>
      <c r="C36" s="7">
        <f t="shared" si="7"/>
        <v>2</v>
      </c>
      <c r="D36" s="7">
        <f>1+1</f>
        <v>2</v>
      </c>
      <c r="E36" s="7"/>
      <c r="F36" s="7">
        <f t="shared" si="4"/>
        <v>13</v>
      </c>
      <c r="G36" s="7">
        <v>12</v>
      </c>
      <c r="H36" s="8">
        <v>1</v>
      </c>
      <c r="J36" s="28"/>
    </row>
    <row r="37" spans="1:10" ht="18" customHeight="1" x14ac:dyDescent="0.25">
      <c r="A37" s="6" t="s">
        <v>32</v>
      </c>
      <c r="B37" s="7">
        <f t="shared" si="6"/>
        <v>6</v>
      </c>
      <c r="C37" s="7">
        <f t="shared" si="7"/>
        <v>2</v>
      </c>
      <c r="D37" s="7">
        <f>1+1</f>
        <v>2</v>
      </c>
      <c r="E37" s="7"/>
      <c r="F37" s="7">
        <f t="shared" si="4"/>
        <v>4</v>
      </c>
      <c r="G37" s="7">
        <v>2</v>
      </c>
      <c r="H37" s="8">
        <f>1+1</f>
        <v>2</v>
      </c>
      <c r="J37" s="28"/>
    </row>
    <row r="38" spans="1:10" ht="18" customHeight="1" x14ac:dyDescent="0.25">
      <c r="A38" s="6" t="s">
        <v>33</v>
      </c>
      <c r="B38" s="7">
        <f t="shared" si="6"/>
        <v>5</v>
      </c>
      <c r="C38" s="7">
        <f t="shared" si="7"/>
        <v>1</v>
      </c>
      <c r="D38" s="7"/>
      <c r="E38" s="7">
        <v>1</v>
      </c>
      <c r="F38" s="7">
        <f t="shared" si="4"/>
        <v>4</v>
      </c>
      <c r="G38" s="7"/>
      <c r="H38" s="8">
        <v>4</v>
      </c>
      <c r="J38" s="28"/>
    </row>
    <row r="39" spans="1:10" s="10" customFormat="1" ht="18" customHeight="1" x14ac:dyDescent="0.25">
      <c r="A39" s="9" t="s">
        <v>34</v>
      </c>
      <c r="B39" s="19">
        <f>+C39+F39</f>
        <v>687</v>
      </c>
      <c r="C39" s="19">
        <f t="shared" si="7"/>
        <v>283</v>
      </c>
      <c r="D39" s="2">
        <f>SUM(D40:D46)</f>
        <v>178</v>
      </c>
      <c r="E39" s="2">
        <f>SUM(E40:E46)</f>
        <v>105</v>
      </c>
      <c r="F39" s="19">
        <f t="shared" si="4"/>
        <v>404</v>
      </c>
      <c r="G39" s="2">
        <f>SUM(G40:G46)</f>
        <v>222</v>
      </c>
      <c r="H39" s="3">
        <f>SUM(H40:H46)</f>
        <v>182</v>
      </c>
    </row>
    <row r="40" spans="1:10" s="10" customFormat="1" ht="18" customHeight="1" x14ac:dyDescent="0.25">
      <c r="A40" s="6" t="s">
        <v>26</v>
      </c>
      <c r="B40" s="11">
        <f>+C40+F40</f>
        <v>17</v>
      </c>
      <c r="C40" s="11">
        <f t="shared" si="7"/>
        <v>6</v>
      </c>
      <c r="D40" s="7">
        <v>1</v>
      </c>
      <c r="E40" s="7">
        <v>5</v>
      </c>
      <c r="F40" s="11">
        <f t="shared" si="4"/>
        <v>11</v>
      </c>
      <c r="G40" s="7">
        <v>4</v>
      </c>
      <c r="H40" s="8">
        <v>7</v>
      </c>
    </row>
    <row r="41" spans="1:10" s="10" customFormat="1" ht="18" customHeight="1" x14ac:dyDescent="0.25">
      <c r="A41" s="6" t="s">
        <v>35</v>
      </c>
      <c r="B41" s="11">
        <f>+C41+F41</f>
        <v>448</v>
      </c>
      <c r="C41" s="11">
        <f t="shared" si="7"/>
        <v>191</v>
      </c>
      <c r="D41" s="7">
        <v>119</v>
      </c>
      <c r="E41" s="7">
        <v>72</v>
      </c>
      <c r="F41" s="11">
        <f t="shared" si="4"/>
        <v>257</v>
      </c>
      <c r="G41" s="7">
        <v>123</v>
      </c>
      <c r="H41" s="8">
        <v>134</v>
      </c>
    </row>
    <row r="42" spans="1:10" ht="18" customHeight="1" x14ac:dyDescent="0.25">
      <c r="A42" s="6" t="s">
        <v>36</v>
      </c>
      <c r="B42" s="11">
        <f t="shared" si="5"/>
        <v>14</v>
      </c>
      <c r="C42" s="11">
        <f t="shared" si="7"/>
        <v>9</v>
      </c>
      <c r="D42" s="7">
        <v>6</v>
      </c>
      <c r="E42" s="7">
        <v>3</v>
      </c>
      <c r="F42" s="11">
        <f t="shared" si="4"/>
        <v>5</v>
      </c>
      <c r="G42" s="7">
        <v>1</v>
      </c>
      <c r="H42" s="8">
        <v>4</v>
      </c>
    </row>
    <row r="43" spans="1:10" ht="18" customHeight="1" x14ac:dyDescent="0.25">
      <c r="A43" s="6" t="s">
        <v>37</v>
      </c>
      <c r="B43" s="11">
        <f t="shared" si="5"/>
        <v>33</v>
      </c>
      <c r="C43" s="11">
        <f t="shared" si="7"/>
        <v>13</v>
      </c>
      <c r="D43" s="7">
        <v>9</v>
      </c>
      <c r="E43" s="7">
        <v>4</v>
      </c>
      <c r="F43" s="11">
        <f t="shared" si="4"/>
        <v>20</v>
      </c>
      <c r="G43" s="7">
        <v>7</v>
      </c>
      <c r="H43" s="8">
        <f>1+1+10+1</f>
        <v>13</v>
      </c>
    </row>
    <row r="44" spans="1:10" ht="18" customHeight="1" x14ac:dyDescent="0.25">
      <c r="A44" s="6" t="s">
        <v>38</v>
      </c>
      <c r="B44" s="11">
        <f t="shared" si="5"/>
        <v>46</v>
      </c>
      <c r="C44" s="11">
        <f t="shared" si="7"/>
        <v>18</v>
      </c>
      <c r="D44" s="7">
        <v>5</v>
      </c>
      <c r="E44" s="7">
        <v>13</v>
      </c>
      <c r="F44" s="11">
        <f t="shared" si="4"/>
        <v>28</v>
      </c>
      <c r="G44" s="7">
        <f>2+2+2+3+1+1</f>
        <v>11</v>
      </c>
      <c r="H44" s="8">
        <f>1+1+6+8+1</f>
        <v>17</v>
      </c>
    </row>
    <row r="45" spans="1:10" ht="18" customHeight="1" x14ac:dyDescent="0.25">
      <c r="A45" s="6" t="s">
        <v>39</v>
      </c>
      <c r="B45" s="11">
        <f>+C45+F45</f>
        <v>12</v>
      </c>
      <c r="C45" s="11">
        <f t="shared" si="7"/>
        <v>8</v>
      </c>
      <c r="D45" s="7">
        <v>1</v>
      </c>
      <c r="E45" s="7">
        <v>7</v>
      </c>
      <c r="F45" s="11">
        <f t="shared" si="4"/>
        <v>4</v>
      </c>
      <c r="G45" s="7">
        <v>2</v>
      </c>
      <c r="H45" s="8">
        <f>1+1</f>
        <v>2</v>
      </c>
    </row>
    <row r="46" spans="1:10" ht="18" customHeight="1" x14ac:dyDescent="0.25">
      <c r="A46" s="6" t="s">
        <v>40</v>
      </c>
      <c r="B46" s="11">
        <f>+C46+F46</f>
        <v>117</v>
      </c>
      <c r="C46" s="11">
        <f t="shared" si="7"/>
        <v>38</v>
      </c>
      <c r="D46" s="7">
        <v>37</v>
      </c>
      <c r="E46" s="7">
        <v>1</v>
      </c>
      <c r="F46" s="7">
        <f t="shared" si="4"/>
        <v>79</v>
      </c>
      <c r="G46" s="7">
        <f>1+17+56</f>
        <v>74</v>
      </c>
      <c r="H46" s="8">
        <f>1+4</f>
        <v>5</v>
      </c>
    </row>
    <row r="47" spans="1:10" s="10" customFormat="1" ht="18" customHeight="1" x14ac:dyDescent="0.25">
      <c r="A47" s="9" t="s">
        <v>41</v>
      </c>
      <c r="B47" s="19">
        <f>+C47+F47</f>
        <v>87</v>
      </c>
      <c r="C47" s="19">
        <f t="shared" si="7"/>
        <v>28</v>
      </c>
      <c r="D47" s="2">
        <f>SUM(D48:D51)</f>
        <v>3</v>
      </c>
      <c r="E47" s="2">
        <f>SUM(E48:E51)</f>
        <v>25</v>
      </c>
      <c r="F47" s="19">
        <f t="shared" si="4"/>
        <v>59</v>
      </c>
      <c r="G47" s="3">
        <f>SUM(G48:G51)</f>
        <v>21</v>
      </c>
      <c r="H47" s="3">
        <f>SUM(H48:H51)</f>
        <v>38</v>
      </c>
    </row>
    <row r="48" spans="1:10" s="10" customFormat="1" ht="18" customHeight="1" x14ac:dyDescent="0.25">
      <c r="A48" s="6" t="s">
        <v>26</v>
      </c>
      <c r="B48" s="11">
        <f t="shared" si="5"/>
        <v>52</v>
      </c>
      <c r="C48" s="11">
        <f t="shared" si="7"/>
        <v>17</v>
      </c>
      <c r="D48" s="7">
        <v>1</v>
      </c>
      <c r="E48" s="7">
        <v>16</v>
      </c>
      <c r="F48" s="11">
        <f t="shared" si="4"/>
        <v>35</v>
      </c>
      <c r="G48" s="7">
        <f>7+9</f>
        <v>16</v>
      </c>
      <c r="H48" s="8">
        <v>19</v>
      </c>
    </row>
    <row r="49" spans="1:16" ht="18" customHeight="1" x14ac:dyDescent="0.25">
      <c r="A49" s="6" t="s">
        <v>42</v>
      </c>
      <c r="B49" s="11">
        <f t="shared" si="5"/>
        <v>18</v>
      </c>
      <c r="C49" s="11">
        <f t="shared" si="7"/>
        <v>7</v>
      </c>
      <c r="D49" s="7">
        <v>1</v>
      </c>
      <c r="E49" s="7">
        <v>6</v>
      </c>
      <c r="F49" s="11">
        <f t="shared" si="4"/>
        <v>11</v>
      </c>
      <c r="G49" s="7">
        <v>3</v>
      </c>
      <c r="H49" s="8">
        <f>1+7</f>
        <v>8</v>
      </c>
    </row>
    <row r="50" spans="1:16" ht="18" customHeight="1" x14ac:dyDescent="0.25">
      <c r="A50" s="6" t="s">
        <v>43</v>
      </c>
      <c r="B50" s="11">
        <f t="shared" si="5"/>
        <v>7</v>
      </c>
      <c r="C50" s="11">
        <f t="shared" si="7"/>
        <v>3</v>
      </c>
      <c r="D50" s="7">
        <v>1</v>
      </c>
      <c r="E50" s="7">
        <v>2</v>
      </c>
      <c r="F50" s="11">
        <f t="shared" si="4"/>
        <v>4</v>
      </c>
      <c r="G50" s="7">
        <v>1</v>
      </c>
      <c r="H50" s="8">
        <v>3</v>
      </c>
    </row>
    <row r="51" spans="1:16" ht="18" customHeight="1" x14ac:dyDescent="0.25">
      <c r="A51" s="6" t="s">
        <v>44</v>
      </c>
      <c r="B51" s="11">
        <f t="shared" si="5"/>
        <v>10</v>
      </c>
      <c r="C51" s="11">
        <f t="shared" si="7"/>
        <v>1</v>
      </c>
      <c r="D51" s="7"/>
      <c r="E51" s="7">
        <v>1</v>
      </c>
      <c r="F51" s="11">
        <f t="shared" si="4"/>
        <v>9</v>
      </c>
      <c r="G51" s="7">
        <v>1</v>
      </c>
      <c r="H51" s="8">
        <v>8</v>
      </c>
    </row>
    <row r="52" spans="1:16" s="10" customFormat="1" ht="18" customHeight="1" x14ac:dyDescent="0.25">
      <c r="A52" s="9" t="s">
        <v>45</v>
      </c>
      <c r="B52" s="2">
        <f>+C52+F52</f>
        <v>164</v>
      </c>
      <c r="C52" s="2">
        <f t="shared" si="7"/>
        <v>89</v>
      </c>
      <c r="D52" s="2">
        <f>SUM(D53:D60)</f>
        <v>48</v>
      </c>
      <c r="E52" s="2">
        <f>SUM(E53:E60)</f>
        <v>41</v>
      </c>
      <c r="F52" s="2">
        <f t="shared" si="4"/>
        <v>75</v>
      </c>
      <c r="G52" s="3">
        <f>SUM(G53:G60)</f>
        <v>30</v>
      </c>
      <c r="H52" s="3">
        <f>SUM(H53:H60)</f>
        <v>45</v>
      </c>
    </row>
    <row r="53" spans="1:16" s="10" customFormat="1" ht="18" customHeight="1" x14ac:dyDescent="0.25">
      <c r="A53" s="6" t="s">
        <v>26</v>
      </c>
      <c r="B53" s="7">
        <f t="shared" si="5"/>
        <v>35</v>
      </c>
      <c r="C53" s="7">
        <f t="shared" si="7"/>
        <v>17</v>
      </c>
      <c r="D53" s="7">
        <v>4</v>
      </c>
      <c r="E53" s="7">
        <v>13</v>
      </c>
      <c r="F53" s="7">
        <f t="shared" si="4"/>
        <v>18</v>
      </c>
      <c r="G53" s="7">
        <v>5</v>
      </c>
      <c r="H53" s="8">
        <f>2+1+2+2+2+4</f>
        <v>13</v>
      </c>
    </row>
    <row r="54" spans="1:16" ht="18" customHeight="1" x14ac:dyDescent="0.25">
      <c r="A54" s="6" t="s">
        <v>46</v>
      </c>
      <c r="B54" s="11">
        <f t="shared" si="5"/>
        <v>8</v>
      </c>
      <c r="C54" s="11">
        <f t="shared" si="7"/>
        <v>4</v>
      </c>
      <c r="D54" s="7">
        <v>1</v>
      </c>
      <c r="E54" s="7">
        <v>3</v>
      </c>
      <c r="F54" s="11">
        <f t="shared" si="4"/>
        <v>4</v>
      </c>
      <c r="G54" s="7">
        <f>1</f>
        <v>1</v>
      </c>
      <c r="H54" s="8">
        <v>3</v>
      </c>
    </row>
    <row r="55" spans="1:16" ht="18" customHeight="1" x14ac:dyDescent="0.25">
      <c r="A55" s="14" t="s">
        <v>47</v>
      </c>
      <c r="B55" s="20">
        <f t="shared" si="5"/>
        <v>0</v>
      </c>
      <c r="C55" s="20">
        <f t="shared" si="7"/>
        <v>0</v>
      </c>
      <c r="D55" s="12"/>
      <c r="E55" s="12"/>
      <c r="F55" s="12">
        <f t="shared" si="4"/>
        <v>0</v>
      </c>
      <c r="G55" s="12"/>
      <c r="H55" s="13"/>
    </row>
    <row r="56" spans="1:16" ht="18" customHeight="1" x14ac:dyDescent="0.25">
      <c r="A56" s="14" t="s">
        <v>48</v>
      </c>
      <c r="B56" s="20">
        <f>+C56+F56</f>
        <v>7</v>
      </c>
      <c r="C56" s="20">
        <f t="shared" si="7"/>
        <v>4</v>
      </c>
      <c r="D56" s="12">
        <v>2</v>
      </c>
      <c r="E56" s="12">
        <v>2</v>
      </c>
      <c r="F56" s="20">
        <f t="shared" si="4"/>
        <v>3</v>
      </c>
      <c r="G56" s="12"/>
      <c r="H56" s="13">
        <v>3</v>
      </c>
    </row>
    <row r="57" spans="1:16" ht="18" customHeight="1" x14ac:dyDescent="0.25">
      <c r="A57" s="6" t="s">
        <v>49</v>
      </c>
      <c r="B57" s="11">
        <f t="shared" si="5"/>
        <v>4</v>
      </c>
      <c r="C57" s="11">
        <f t="shared" si="7"/>
        <v>3</v>
      </c>
      <c r="D57" s="7"/>
      <c r="E57" s="7">
        <v>3</v>
      </c>
      <c r="F57" s="11">
        <f t="shared" si="4"/>
        <v>1</v>
      </c>
      <c r="G57" s="7">
        <v>1</v>
      </c>
      <c r="H57" s="8"/>
    </row>
    <row r="58" spans="1:16" ht="18" customHeight="1" x14ac:dyDescent="0.25">
      <c r="A58" s="6" t="s">
        <v>50</v>
      </c>
      <c r="B58" s="11">
        <f t="shared" si="5"/>
        <v>8</v>
      </c>
      <c r="C58" s="11">
        <f t="shared" si="7"/>
        <v>4</v>
      </c>
      <c r="D58" s="7">
        <v>1</v>
      </c>
      <c r="E58" s="7">
        <v>3</v>
      </c>
      <c r="F58" s="11">
        <f t="shared" si="4"/>
        <v>4</v>
      </c>
      <c r="G58" s="7">
        <v>2</v>
      </c>
      <c r="H58" s="8">
        <v>2</v>
      </c>
    </row>
    <row r="59" spans="1:16" ht="18" customHeight="1" x14ac:dyDescent="0.25">
      <c r="A59" s="14" t="s">
        <v>51</v>
      </c>
      <c r="B59" s="11">
        <f t="shared" si="5"/>
        <v>13</v>
      </c>
      <c r="C59" s="11">
        <f t="shared" si="7"/>
        <v>5</v>
      </c>
      <c r="D59" s="7">
        <v>2</v>
      </c>
      <c r="E59" s="7">
        <v>3</v>
      </c>
      <c r="F59" s="11">
        <f t="shared" si="4"/>
        <v>8</v>
      </c>
      <c r="G59" s="7">
        <f>2+1</f>
        <v>3</v>
      </c>
      <c r="H59" s="8">
        <f>2+3</f>
        <v>5</v>
      </c>
    </row>
    <row r="60" spans="1:16" s="10" customFormat="1" ht="18" customHeight="1" x14ac:dyDescent="0.25">
      <c r="A60" s="9" t="s">
        <v>52</v>
      </c>
      <c r="B60" s="19">
        <f>+C60+F60</f>
        <v>89</v>
      </c>
      <c r="C60" s="19">
        <f t="shared" si="7"/>
        <v>52</v>
      </c>
      <c r="D60" s="2">
        <f>SUM(D61:D67)</f>
        <v>38</v>
      </c>
      <c r="E60" s="2">
        <f>SUM(E61:E67)</f>
        <v>14</v>
      </c>
      <c r="F60" s="19">
        <f t="shared" si="4"/>
        <v>37</v>
      </c>
      <c r="G60" s="2">
        <f>SUM(G61:G67)</f>
        <v>18</v>
      </c>
      <c r="H60" s="3">
        <f>SUM(H61:H67)</f>
        <v>19</v>
      </c>
      <c r="I60" s="29"/>
      <c r="J60" s="29"/>
      <c r="K60" s="29"/>
      <c r="L60" s="29"/>
      <c r="M60" s="29"/>
      <c r="N60" s="29"/>
      <c r="O60" s="29"/>
      <c r="P60" s="29"/>
    </row>
    <row r="61" spans="1:16" ht="18" customHeight="1" x14ac:dyDescent="0.25">
      <c r="A61" s="6" t="s">
        <v>53</v>
      </c>
      <c r="B61" s="11">
        <f t="shared" ref="B61:B67" si="9">+C61+F61</f>
        <v>15</v>
      </c>
      <c r="C61" s="11">
        <f t="shared" si="7"/>
        <v>6</v>
      </c>
      <c r="D61" s="7">
        <v>3</v>
      </c>
      <c r="E61" s="7">
        <v>3</v>
      </c>
      <c r="F61" s="11">
        <f t="shared" si="4"/>
        <v>9</v>
      </c>
      <c r="G61" s="7">
        <v>3</v>
      </c>
      <c r="H61" s="8">
        <v>6</v>
      </c>
      <c r="I61" s="22"/>
    </row>
    <row r="62" spans="1:16" ht="18" customHeight="1" x14ac:dyDescent="0.25">
      <c r="A62" s="6" t="s">
        <v>54</v>
      </c>
      <c r="B62" s="11">
        <f t="shared" si="9"/>
        <v>5</v>
      </c>
      <c r="C62" s="11">
        <f t="shared" si="7"/>
        <v>1</v>
      </c>
      <c r="D62" s="7"/>
      <c r="E62" s="7">
        <v>1</v>
      </c>
      <c r="F62" s="11">
        <f t="shared" si="4"/>
        <v>4</v>
      </c>
      <c r="G62" s="7">
        <v>2</v>
      </c>
      <c r="H62" s="8">
        <v>2</v>
      </c>
      <c r="I62" s="22"/>
    </row>
    <row r="63" spans="1:16" ht="18" customHeight="1" x14ac:dyDescent="0.25">
      <c r="A63" s="6" t="s">
        <v>55</v>
      </c>
      <c r="B63" s="11">
        <f t="shared" si="9"/>
        <v>10</v>
      </c>
      <c r="C63" s="11">
        <f t="shared" si="7"/>
        <v>5</v>
      </c>
      <c r="D63" s="7">
        <v>4</v>
      </c>
      <c r="E63" s="7">
        <v>1</v>
      </c>
      <c r="F63" s="11">
        <f t="shared" si="4"/>
        <v>5</v>
      </c>
      <c r="G63" s="7">
        <v>2</v>
      </c>
      <c r="H63" s="8">
        <v>3</v>
      </c>
      <c r="I63" s="22"/>
    </row>
    <row r="64" spans="1:16" ht="18" customHeight="1" x14ac:dyDescent="0.25">
      <c r="A64" s="6" t="s">
        <v>56</v>
      </c>
      <c r="B64" s="11">
        <f t="shared" si="9"/>
        <v>19</v>
      </c>
      <c r="C64" s="11">
        <f t="shared" si="7"/>
        <v>13</v>
      </c>
      <c r="D64" s="7">
        <v>8</v>
      </c>
      <c r="E64" s="7">
        <v>5</v>
      </c>
      <c r="F64" s="11">
        <f t="shared" si="4"/>
        <v>6</v>
      </c>
      <c r="G64" s="7">
        <v>3</v>
      </c>
      <c r="H64" s="8">
        <v>3</v>
      </c>
      <c r="I64" s="22"/>
    </row>
    <row r="65" spans="1:9" ht="18" customHeight="1" x14ac:dyDescent="0.25">
      <c r="A65" s="6" t="s">
        <v>57</v>
      </c>
      <c r="B65" s="11">
        <f t="shared" si="9"/>
        <v>7</v>
      </c>
      <c r="C65" s="11">
        <f t="shared" si="7"/>
        <v>5</v>
      </c>
      <c r="D65" s="7">
        <v>4</v>
      </c>
      <c r="E65" s="7">
        <v>1</v>
      </c>
      <c r="F65" s="11">
        <f t="shared" si="4"/>
        <v>2</v>
      </c>
      <c r="G65" s="7">
        <v>1</v>
      </c>
      <c r="H65" s="8">
        <v>1</v>
      </c>
      <c r="I65" s="22"/>
    </row>
    <row r="66" spans="1:9" ht="18" customHeight="1" x14ac:dyDescent="0.25">
      <c r="A66" s="6" t="s">
        <v>58</v>
      </c>
      <c r="B66" s="11">
        <f t="shared" si="9"/>
        <v>15</v>
      </c>
      <c r="C66" s="11">
        <f t="shared" si="7"/>
        <v>10</v>
      </c>
      <c r="D66" s="7">
        <v>10</v>
      </c>
      <c r="E66" s="7"/>
      <c r="F66" s="11">
        <f t="shared" si="4"/>
        <v>5</v>
      </c>
      <c r="G66" s="7">
        <v>2</v>
      </c>
      <c r="H66" s="8">
        <v>3</v>
      </c>
      <c r="I66" s="22"/>
    </row>
    <row r="67" spans="1:9" ht="18" customHeight="1" x14ac:dyDescent="0.25">
      <c r="A67" s="6" t="s">
        <v>59</v>
      </c>
      <c r="B67" s="11">
        <f t="shared" si="9"/>
        <v>18</v>
      </c>
      <c r="C67" s="11">
        <f t="shared" si="7"/>
        <v>12</v>
      </c>
      <c r="D67" s="7">
        <v>9</v>
      </c>
      <c r="E67" s="7">
        <v>3</v>
      </c>
      <c r="F67" s="11">
        <f t="shared" si="4"/>
        <v>6</v>
      </c>
      <c r="G67" s="7">
        <v>5</v>
      </c>
      <c r="H67" s="8">
        <v>1</v>
      </c>
      <c r="I67" s="22"/>
    </row>
    <row r="68" spans="1:9" s="10" customFormat="1" ht="18" customHeight="1" x14ac:dyDescent="0.25">
      <c r="A68" s="9" t="s">
        <v>60</v>
      </c>
      <c r="B68" s="19">
        <f>+C68+F68</f>
        <v>170</v>
      </c>
      <c r="C68" s="19">
        <f t="shared" si="7"/>
        <v>67</v>
      </c>
      <c r="D68" s="2">
        <f>SUM(D69:D74)</f>
        <v>20</v>
      </c>
      <c r="E68" s="2">
        <f>SUM(E69:E74)</f>
        <v>47</v>
      </c>
      <c r="F68" s="19">
        <f t="shared" si="4"/>
        <v>103</v>
      </c>
      <c r="G68" s="2">
        <f>SUM(G69:G74)</f>
        <v>40</v>
      </c>
      <c r="H68" s="3">
        <f>SUM(H69:H74)</f>
        <v>63</v>
      </c>
    </row>
    <row r="69" spans="1:9" ht="18" customHeight="1" x14ac:dyDescent="0.25">
      <c r="A69" s="6" t="s">
        <v>61</v>
      </c>
      <c r="B69" s="11">
        <f t="shared" si="5"/>
        <v>28</v>
      </c>
      <c r="C69" s="11">
        <f t="shared" si="7"/>
        <v>7</v>
      </c>
      <c r="D69" s="7">
        <v>2</v>
      </c>
      <c r="E69" s="7">
        <v>5</v>
      </c>
      <c r="F69" s="11">
        <f t="shared" si="4"/>
        <v>21</v>
      </c>
      <c r="G69" s="7">
        <v>6</v>
      </c>
      <c r="H69" s="8">
        <f>7+8</f>
        <v>15</v>
      </c>
    </row>
    <row r="70" spans="1:9" ht="18" customHeight="1" x14ac:dyDescent="0.25">
      <c r="A70" s="6" t="s">
        <v>62</v>
      </c>
      <c r="B70" s="11">
        <f t="shared" si="5"/>
        <v>23</v>
      </c>
      <c r="C70" s="11">
        <f t="shared" si="7"/>
        <v>15</v>
      </c>
      <c r="D70" s="7">
        <v>7</v>
      </c>
      <c r="E70" s="7">
        <v>8</v>
      </c>
      <c r="F70" s="11">
        <f t="shared" si="4"/>
        <v>8</v>
      </c>
      <c r="G70" s="7">
        <v>2</v>
      </c>
      <c r="H70" s="8">
        <f>2+4</f>
        <v>6</v>
      </c>
    </row>
    <row r="71" spans="1:9" ht="18" customHeight="1" x14ac:dyDescent="0.25">
      <c r="A71" s="6" t="s">
        <v>63</v>
      </c>
      <c r="B71" s="11">
        <f t="shared" si="5"/>
        <v>24</v>
      </c>
      <c r="C71" s="11">
        <f t="shared" si="7"/>
        <v>8</v>
      </c>
      <c r="D71" s="7">
        <v>2</v>
      </c>
      <c r="E71" s="7">
        <v>6</v>
      </c>
      <c r="F71" s="11">
        <f t="shared" si="4"/>
        <v>16</v>
      </c>
      <c r="G71" s="7">
        <v>7</v>
      </c>
      <c r="H71" s="8">
        <v>9</v>
      </c>
    </row>
    <row r="72" spans="1:9" ht="18" customHeight="1" x14ac:dyDescent="0.25">
      <c r="A72" s="6" t="s">
        <v>64</v>
      </c>
      <c r="B72" s="11">
        <f t="shared" si="5"/>
        <v>31</v>
      </c>
      <c r="C72" s="11">
        <f t="shared" si="7"/>
        <v>14</v>
      </c>
      <c r="D72" s="7">
        <f>3+1</f>
        <v>4</v>
      </c>
      <c r="E72" s="7">
        <v>10</v>
      </c>
      <c r="F72" s="11">
        <f t="shared" si="4"/>
        <v>17</v>
      </c>
      <c r="G72" s="7">
        <v>8</v>
      </c>
      <c r="H72" s="8">
        <v>9</v>
      </c>
    </row>
    <row r="73" spans="1:9" ht="18" customHeight="1" x14ac:dyDescent="0.25">
      <c r="A73" s="6" t="s">
        <v>65</v>
      </c>
      <c r="B73" s="11">
        <f t="shared" si="5"/>
        <v>44</v>
      </c>
      <c r="C73" s="11">
        <f t="shared" si="7"/>
        <v>19</v>
      </c>
      <c r="D73" s="7">
        <v>4</v>
      </c>
      <c r="E73" s="7">
        <v>15</v>
      </c>
      <c r="F73" s="7">
        <f t="shared" si="4"/>
        <v>25</v>
      </c>
      <c r="G73" s="7">
        <v>12</v>
      </c>
      <c r="H73" s="8">
        <f>4+9</f>
        <v>13</v>
      </c>
    </row>
    <row r="74" spans="1:9" ht="18" customHeight="1" x14ac:dyDescent="0.25">
      <c r="A74" s="6" t="s">
        <v>66</v>
      </c>
      <c r="B74" s="11">
        <f t="shared" si="5"/>
        <v>20</v>
      </c>
      <c r="C74" s="11">
        <f t="shared" si="7"/>
        <v>4</v>
      </c>
      <c r="D74" s="7">
        <v>1</v>
      </c>
      <c r="E74" s="7">
        <v>3</v>
      </c>
      <c r="F74" s="11">
        <f t="shared" si="4"/>
        <v>16</v>
      </c>
      <c r="G74" s="7">
        <v>5</v>
      </c>
      <c r="H74" s="8">
        <f>1+10</f>
        <v>11</v>
      </c>
    </row>
    <row r="75" spans="1:9" ht="18" customHeight="1" x14ac:dyDescent="0.25">
      <c r="A75" s="6"/>
      <c r="B75" s="24"/>
      <c r="C75" s="24">
        <f t="shared" si="7"/>
        <v>0</v>
      </c>
      <c r="D75" s="24"/>
      <c r="E75" s="24"/>
      <c r="F75" s="24">
        <f t="shared" si="4"/>
        <v>0</v>
      </c>
      <c r="G75" s="30"/>
      <c r="H75" s="25"/>
    </row>
    <row r="76" spans="1:9" s="10" customFormat="1" ht="18" customHeight="1" x14ac:dyDescent="0.25">
      <c r="A76" s="1" t="s">
        <v>67</v>
      </c>
      <c r="B76" s="19">
        <f>+C76+F76</f>
        <v>557</v>
      </c>
      <c r="C76" s="19">
        <f t="shared" si="7"/>
        <v>278</v>
      </c>
      <c r="D76" s="2">
        <f>SUM(D78:D84)</f>
        <v>159</v>
      </c>
      <c r="E76" s="2">
        <f>SUM(E78:E84)</f>
        <v>119</v>
      </c>
      <c r="F76" s="19">
        <f t="shared" si="4"/>
        <v>279</v>
      </c>
      <c r="G76" s="2">
        <f>SUM(G78:G84)</f>
        <v>157</v>
      </c>
      <c r="H76" s="3">
        <f>SUM(H78:H84)</f>
        <v>122</v>
      </c>
    </row>
    <row r="77" spans="1:9" s="10" customFormat="1" ht="9.75" customHeight="1" x14ac:dyDescent="0.25">
      <c r="A77" s="5"/>
      <c r="B77" s="19">
        <f t="shared" ref="B77:B84" si="10">+C77+F77</f>
        <v>0</v>
      </c>
      <c r="C77" s="19">
        <f t="shared" si="7"/>
        <v>0</v>
      </c>
      <c r="D77" s="2"/>
      <c r="E77" s="2"/>
      <c r="F77" s="19">
        <f t="shared" si="4"/>
        <v>0</v>
      </c>
      <c r="G77" s="2"/>
      <c r="H77" s="3"/>
    </row>
    <row r="78" spans="1:9" ht="18" customHeight="1" x14ac:dyDescent="0.25">
      <c r="A78" s="6" t="s">
        <v>68</v>
      </c>
      <c r="B78" s="11">
        <f t="shared" si="10"/>
        <v>82</v>
      </c>
      <c r="C78" s="11">
        <f t="shared" si="7"/>
        <v>46</v>
      </c>
      <c r="D78" s="7">
        <v>29</v>
      </c>
      <c r="E78" s="7">
        <v>17</v>
      </c>
      <c r="F78" s="11">
        <f t="shared" si="4"/>
        <v>36</v>
      </c>
      <c r="G78" s="7">
        <v>17</v>
      </c>
      <c r="H78" s="8">
        <v>19</v>
      </c>
    </row>
    <row r="79" spans="1:9" ht="18" customHeight="1" x14ac:dyDescent="0.25">
      <c r="A79" s="6" t="s">
        <v>69</v>
      </c>
      <c r="B79" s="11">
        <f t="shared" si="10"/>
        <v>46</v>
      </c>
      <c r="C79" s="11">
        <f t="shared" si="7"/>
        <v>16</v>
      </c>
      <c r="D79" s="7">
        <v>9</v>
      </c>
      <c r="E79" s="7">
        <v>7</v>
      </c>
      <c r="F79" s="11">
        <f t="shared" ref="F79:F84" si="11">SUM(G79:H79)</f>
        <v>30</v>
      </c>
      <c r="G79" s="7">
        <v>17</v>
      </c>
      <c r="H79" s="8">
        <v>13</v>
      </c>
    </row>
    <row r="80" spans="1:9" ht="18" customHeight="1" x14ac:dyDescent="0.25">
      <c r="A80" s="6" t="s">
        <v>70</v>
      </c>
      <c r="B80" s="11">
        <f t="shared" si="10"/>
        <v>78</v>
      </c>
      <c r="C80" s="11">
        <f t="shared" si="7"/>
        <v>41</v>
      </c>
      <c r="D80" s="7">
        <v>24</v>
      </c>
      <c r="E80" s="7">
        <v>17</v>
      </c>
      <c r="F80" s="11">
        <f t="shared" si="11"/>
        <v>37</v>
      </c>
      <c r="G80" s="7">
        <f>4+19</f>
        <v>23</v>
      </c>
      <c r="H80" s="8">
        <v>14</v>
      </c>
    </row>
    <row r="81" spans="1:29" ht="18" customHeight="1" x14ac:dyDescent="0.25">
      <c r="A81" s="6" t="s">
        <v>71</v>
      </c>
      <c r="B81" s="11">
        <f t="shared" si="10"/>
        <v>62</v>
      </c>
      <c r="C81" s="11">
        <f t="shared" si="7"/>
        <v>28</v>
      </c>
      <c r="D81" s="7">
        <v>16</v>
      </c>
      <c r="E81" s="7">
        <v>12</v>
      </c>
      <c r="F81" s="11">
        <f t="shared" si="11"/>
        <v>34</v>
      </c>
      <c r="G81" s="7">
        <f>5+12</f>
        <v>17</v>
      </c>
      <c r="H81" s="8">
        <v>17</v>
      </c>
    </row>
    <row r="82" spans="1:29" ht="18" customHeight="1" x14ac:dyDescent="0.25">
      <c r="A82" s="6" t="s">
        <v>72</v>
      </c>
      <c r="B82" s="11">
        <f t="shared" si="10"/>
        <v>129</v>
      </c>
      <c r="C82" s="11">
        <f t="shared" si="7"/>
        <v>81</v>
      </c>
      <c r="D82" s="7">
        <v>46</v>
      </c>
      <c r="E82" s="7">
        <v>35</v>
      </c>
      <c r="F82" s="11">
        <f t="shared" si="11"/>
        <v>48</v>
      </c>
      <c r="G82" s="7">
        <f>2+27</f>
        <v>29</v>
      </c>
      <c r="H82" s="8">
        <v>19</v>
      </c>
    </row>
    <row r="83" spans="1:29" ht="18" customHeight="1" x14ac:dyDescent="0.25">
      <c r="A83" s="6" t="s">
        <v>73</v>
      </c>
      <c r="B83" s="11">
        <f t="shared" si="10"/>
        <v>79</v>
      </c>
      <c r="C83" s="11">
        <f t="shared" si="7"/>
        <v>33</v>
      </c>
      <c r="D83" s="7">
        <v>17</v>
      </c>
      <c r="E83" s="7">
        <v>16</v>
      </c>
      <c r="F83" s="11">
        <f t="shared" si="11"/>
        <v>46</v>
      </c>
      <c r="G83" s="7">
        <f>4+22</f>
        <v>26</v>
      </c>
      <c r="H83" s="8">
        <v>20</v>
      </c>
    </row>
    <row r="84" spans="1:29" ht="18" customHeight="1" x14ac:dyDescent="0.25">
      <c r="A84" s="15" t="s">
        <v>74</v>
      </c>
      <c r="B84" s="21">
        <f t="shared" si="10"/>
        <v>81</v>
      </c>
      <c r="C84" s="21">
        <f t="shared" si="7"/>
        <v>33</v>
      </c>
      <c r="D84" s="16">
        <f>1+17</f>
        <v>18</v>
      </c>
      <c r="E84" s="16">
        <v>15</v>
      </c>
      <c r="F84" s="21">
        <f t="shared" si="11"/>
        <v>48</v>
      </c>
      <c r="G84" s="16">
        <v>28</v>
      </c>
      <c r="H84" s="17">
        <f>3+17</f>
        <v>20</v>
      </c>
    </row>
    <row r="85" spans="1:29" s="47" customFormat="1" ht="12" x14ac:dyDescent="0.2">
      <c r="A85" s="42" t="s">
        <v>75</v>
      </c>
      <c r="B85" s="43"/>
      <c r="C85" s="43"/>
      <c r="D85" s="43"/>
      <c r="E85" s="43"/>
      <c r="F85" s="43"/>
      <c r="G85" s="43"/>
      <c r="H85" s="44"/>
      <c r="I85" s="45"/>
      <c r="J85" s="46"/>
      <c r="K85" s="46"/>
      <c r="L85" s="46"/>
      <c r="Y85" s="48"/>
      <c r="Z85" s="48"/>
      <c r="AA85" s="48"/>
      <c r="AB85" s="48"/>
      <c r="AC85" s="48"/>
    </row>
    <row r="86" spans="1:29" s="42" customFormat="1" ht="12" customHeight="1" x14ac:dyDescent="0.2">
      <c r="A86" s="42" t="s">
        <v>76</v>
      </c>
    </row>
    <row r="87" spans="1:29" ht="20.100000000000001" customHeight="1" x14ac:dyDescent="0.25">
      <c r="A87" s="41"/>
    </row>
    <row r="91" spans="1:29" ht="20.100000000000001" customHeight="1" x14ac:dyDescent="0.25">
      <c r="F91" s="4" t="s">
        <v>77</v>
      </c>
    </row>
    <row r="98" spans="1:1" ht="20.100000000000001" customHeight="1" x14ac:dyDescent="0.25">
      <c r="A98" s="4" t="s">
        <v>77</v>
      </c>
    </row>
    <row r="99" spans="1:1" ht="20.100000000000001" customHeight="1" x14ac:dyDescent="0.25">
      <c r="A99" s="4" t="s">
        <v>77</v>
      </c>
    </row>
  </sheetData>
  <mergeCells count="14">
    <mergeCell ref="A1:H1"/>
    <mergeCell ref="A2:H2"/>
    <mergeCell ref="A3:H3"/>
    <mergeCell ref="A4:H4"/>
    <mergeCell ref="A5:H5"/>
    <mergeCell ref="A6:H6"/>
    <mergeCell ref="A8:A10"/>
    <mergeCell ref="B8:B10"/>
    <mergeCell ref="C8:E8"/>
    <mergeCell ref="F8:H8"/>
    <mergeCell ref="C9:C10"/>
    <mergeCell ref="D9:E9"/>
    <mergeCell ref="F9:F10"/>
    <mergeCell ref="G9:H9"/>
  </mergeCells>
  <printOptions horizontalCentered="1"/>
  <pageMargins left="0.19685039370078741" right="0.19685039370078741" top="0.59055118110236227" bottom="0.59055118110236227" header="7.874015748031496E-2" footer="0.27559055118110237"/>
  <pageSetup paperSize="9" scale="58" firstPageNumber="0" orientation="portrait" r:id="rId1"/>
  <headerFooter alignWithMargins="0"/>
  <rowBreaks count="1" manualBreakCount="1">
    <brk id="93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63F1AC4F304B42B3941098A75A78F0" ma:contentTypeVersion="13" ma:contentTypeDescription="Crear nuevo documento." ma:contentTypeScope="" ma:versionID="7224b119e6a0de9f88426344e8ed3ac9">
  <xsd:schema xmlns:xsd="http://www.w3.org/2001/XMLSchema" xmlns:xs="http://www.w3.org/2001/XMLSchema" xmlns:p="http://schemas.microsoft.com/office/2006/metadata/properties" xmlns:ns2="62f58b04-9c33-490c-ba7e-c6fd6f91e41a" xmlns:ns3="2e95bf99-24e0-4882-8195-e9d4d8693026" targetNamespace="http://schemas.microsoft.com/office/2006/metadata/properties" ma:root="true" ma:fieldsID="b21648e8ee46641aae5b5393295efdba" ns2:_="" ns3:_="">
    <xsd:import namespace="62f58b04-9c33-490c-ba7e-c6fd6f91e41a"/>
    <xsd:import namespace="2e95bf99-24e0-4882-8195-e9d4d86930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58b04-9c33-490c-ba7e-c6fd6f91e4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bf99-24e0-4882-8195-e9d4d86930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7932B5-F575-4345-A986-64E8328CAA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F2DAE2-4EFB-4D6C-869B-A44C9B9BD516}">
  <ds:schemaRefs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2e95bf99-24e0-4882-8195-e9d4d8693026"/>
    <ds:schemaRef ds:uri="62f58b04-9c33-490c-ba7e-c6fd6f91e41a"/>
  </ds:schemaRefs>
</ds:datastoreItem>
</file>

<file path=customXml/itemProps3.xml><?xml version="1.0" encoding="utf-8"?>
<ds:datastoreItem xmlns:ds="http://schemas.openxmlformats.org/officeDocument/2006/customXml" ds:itemID="{8F400C4A-857E-49CD-8926-6A51A9CC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f58b04-9c33-490c-ba7e-c6fd6f91e41a"/>
    <ds:schemaRef ds:uri="2e95bf99-24e0-4882-8195-e9d4d86930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Administrativo 1 (2)</vt:lpstr>
      <vt:lpstr>'Administrativo 1 (2)'!Área_de_impresión</vt:lpstr>
      <vt:lpstr>'Administrativo 1 (2)'!Excel_BuiltIn_Print_Area_1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LUZMELIA BERNAL</dc:creator>
  <cp:keywords/>
  <dc:description/>
  <cp:lastModifiedBy>ADYS ARROCHA</cp:lastModifiedBy>
  <cp:revision>1</cp:revision>
  <cp:lastPrinted>2022-11-25T20:56:59Z</cp:lastPrinted>
  <dcterms:created xsi:type="dcterms:W3CDTF">2008-08-18T19:00:22Z</dcterms:created>
  <dcterms:modified xsi:type="dcterms:W3CDTF">2022-11-25T20:57:23Z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0x0101000563F1AC4F304B42B3941098A75A78F0</vt:lpwstr>
  </property>
</Properties>
</file>