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3. SEGUNDO SEMESTRE 2021_AQ\"/>
    </mc:Choice>
  </mc:AlternateContent>
  <xr:revisionPtr revIDLastSave="0" documentId="13_ncr:1_{ABFBA8A0-B676-43E6-BBDF-4ECE51E0CBD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dministrativo 1 (4)" sheetId="10" r:id="rId1"/>
  </sheets>
  <definedNames>
    <definedName name="_1Excel_BuiltIn_Print_Area_1_1" localSheetId="0">#REF!</definedName>
    <definedName name="_1Excel_BuiltIn_Print_Area_1_1">#REF!</definedName>
    <definedName name="A_impresión_IM">"$#REF!.$A$5:$V$117"</definedName>
    <definedName name="A_impresión_IM_1" localSheetId="0">#REF!</definedName>
    <definedName name="A_impresión_IM_1">#REF!</definedName>
    <definedName name="_xlnm.Print_Area" localSheetId="0">'Administrativo 1 (4)'!$A$1:$H$85</definedName>
    <definedName name="Excel_BuiltIn_Print_Area_1" localSheetId="0">'Administrativo 1 (4)'!$A$5:$H$85</definedName>
    <definedName name="Excel_BuiltIn_Print_Area_1">#REF!</definedName>
    <definedName name="Excel_BuiltIn_Print_Area_1_1">"$#REF!.$A$1:$U$125"</definedName>
    <definedName name="Excel_BuiltIn_Print_Area_3">"$#REF!.$A$5:$K$116"</definedName>
    <definedName name="Excel_BuiltIn_Print_Titles_4" localSheetId="0">#REF!</definedName>
    <definedName name="Excel_BuiltIn_Print_Titles_4">#REF!</definedName>
    <definedName name="Excel_BuiltIn_Print_Titles_6">"$#REF!.$A$1:$IV$5"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0" l="1"/>
  <c r="C33" i="10" l="1"/>
  <c r="E59" i="10" l="1"/>
  <c r="D59" i="10"/>
  <c r="F64" i="10"/>
  <c r="C70" i="10"/>
  <c r="C69" i="10"/>
  <c r="C68" i="10"/>
  <c r="C66" i="10"/>
  <c r="C65" i="10"/>
  <c r="F54" i="10"/>
  <c r="C31" i="10"/>
  <c r="C27" i="10"/>
  <c r="C26" i="10"/>
  <c r="F32" i="10"/>
  <c r="F33" i="10"/>
  <c r="B33" i="10" s="1"/>
  <c r="F35" i="10"/>
  <c r="G83" i="10" l="1"/>
  <c r="F83" i="10"/>
  <c r="C83" i="10"/>
  <c r="B83" i="10" s="1"/>
  <c r="H82" i="10"/>
  <c r="G82" i="10"/>
  <c r="F82" i="10" s="1"/>
  <c r="C82" i="10"/>
  <c r="H81" i="10"/>
  <c r="G81" i="10"/>
  <c r="C81" i="10"/>
  <c r="H80" i="10"/>
  <c r="F80" i="10"/>
  <c r="C80" i="10"/>
  <c r="H79" i="10"/>
  <c r="G79" i="10"/>
  <c r="C79" i="10"/>
  <c r="H78" i="10"/>
  <c r="F78" i="10" s="1"/>
  <c r="B78" i="10" s="1"/>
  <c r="G78" i="10"/>
  <c r="C78" i="10"/>
  <c r="H77" i="10"/>
  <c r="G77" i="10"/>
  <c r="F77" i="10" s="1"/>
  <c r="C77" i="10"/>
  <c r="B76" i="10"/>
  <c r="E75" i="10"/>
  <c r="D75" i="10"/>
  <c r="F73" i="10"/>
  <c r="C73" i="10"/>
  <c r="B73" i="10" s="1"/>
  <c r="F72" i="10"/>
  <c r="C72" i="10"/>
  <c r="B72" i="10" s="1"/>
  <c r="H71" i="10"/>
  <c r="G71" i="10"/>
  <c r="E71" i="10"/>
  <c r="E67" i="10" s="1"/>
  <c r="D71" i="10"/>
  <c r="H70" i="10"/>
  <c r="G70" i="10"/>
  <c r="F69" i="10"/>
  <c r="H68" i="10"/>
  <c r="F68" i="10" s="1"/>
  <c r="B68" i="10" s="1"/>
  <c r="F66" i="10"/>
  <c r="B66" i="10" s="1"/>
  <c r="F65" i="10"/>
  <c r="B65" i="10" s="1"/>
  <c r="C64" i="10"/>
  <c r="B64" i="10" s="1"/>
  <c r="F63" i="10"/>
  <c r="C63" i="10"/>
  <c r="F62" i="10"/>
  <c r="C62" i="10"/>
  <c r="F61" i="10"/>
  <c r="C61" i="10"/>
  <c r="H60" i="10"/>
  <c r="H59" i="10" s="1"/>
  <c r="G60" i="10"/>
  <c r="G59" i="10" s="1"/>
  <c r="C60" i="10"/>
  <c r="C59" i="10"/>
  <c r="H58" i="10"/>
  <c r="G58" i="10"/>
  <c r="C58" i="10"/>
  <c r="F57" i="10"/>
  <c r="C57" i="10"/>
  <c r="F56" i="10"/>
  <c r="C56" i="10"/>
  <c r="F55" i="10"/>
  <c r="C55" i="10"/>
  <c r="C54" i="10"/>
  <c r="B54" i="10" s="1"/>
  <c r="F53" i="10"/>
  <c r="C53" i="10"/>
  <c r="H52" i="10"/>
  <c r="G52" i="10"/>
  <c r="F52" i="10" s="1"/>
  <c r="E52" i="10"/>
  <c r="E51" i="10" s="1"/>
  <c r="D52" i="10"/>
  <c r="F50" i="10"/>
  <c r="C50" i="10"/>
  <c r="B50" i="10" s="1"/>
  <c r="F49" i="10"/>
  <c r="C49" i="10"/>
  <c r="H48" i="10"/>
  <c r="G48" i="10"/>
  <c r="E48" i="10"/>
  <c r="D48" i="10"/>
  <c r="H47" i="10"/>
  <c r="G47" i="10"/>
  <c r="C47" i="10"/>
  <c r="D46" i="10"/>
  <c r="F45" i="10"/>
  <c r="C45" i="10"/>
  <c r="H44" i="10"/>
  <c r="G44" i="10"/>
  <c r="D44" i="10"/>
  <c r="C44" i="10" s="1"/>
  <c r="H43" i="10"/>
  <c r="E43" i="10"/>
  <c r="D43" i="10"/>
  <c r="F42" i="10"/>
  <c r="C42" i="10"/>
  <c r="F41" i="10"/>
  <c r="C41" i="10"/>
  <c r="H40" i="10"/>
  <c r="G40" i="10"/>
  <c r="E40" i="10"/>
  <c r="C40" i="10" s="1"/>
  <c r="H39" i="10"/>
  <c r="G39" i="10"/>
  <c r="E39" i="10"/>
  <c r="E38" i="10" s="1"/>
  <c r="D39" i="10"/>
  <c r="F37" i="10"/>
  <c r="C37" i="10"/>
  <c r="G36" i="10"/>
  <c r="F36" i="10"/>
  <c r="D36" i="10"/>
  <c r="D35" i="10"/>
  <c r="H34" i="10"/>
  <c r="F34" i="10" s="1"/>
  <c r="E34" i="10"/>
  <c r="C34" i="10" s="1"/>
  <c r="B34" i="10" s="1"/>
  <c r="E32" i="10"/>
  <c r="F31" i="10"/>
  <c r="B31" i="10" s="1"/>
  <c r="H30" i="10"/>
  <c r="G30" i="10"/>
  <c r="G29" i="10" s="1"/>
  <c r="C30" i="10"/>
  <c r="F28" i="10"/>
  <c r="C28" i="10"/>
  <c r="B28" i="10" s="1"/>
  <c r="F27" i="10"/>
  <c r="B27" i="10" s="1"/>
  <c r="F26" i="10"/>
  <c r="B26" i="10" s="1"/>
  <c r="G25" i="10"/>
  <c r="F25" i="10" s="1"/>
  <c r="E25" i="10"/>
  <c r="D25" i="10"/>
  <c r="F24" i="10"/>
  <c r="E24" i="10"/>
  <c r="D24" i="10"/>
  <c r="H23" i="10"/>
  <c r="F23" i="10" s="1"/>
  <c r="E23" i="10"/>
  <c r="D23" i="10"/>
  <c r="H22" i="10"/>
  <c r="G22" i="10"/>
  <c r="E22" i="10"/>
  <c r="D22" i="10"/>
  <c r="H21" i="10"/>
  <c r="F21" i="10" s="1"/>
  <c r="E21" i="10"/>
  <c r="G20" i="10"/>
  <c r="F20" i="10" s="1"/>
  <c r="C20" i="10"/>
  <c r="F19" i="10"/>
  <c r="C19" i="10"/>
  <c r="H18" i="10"/>
  <c r="C18" i="10"/>
  <c r="G17" i="10"/>
  <c r="C17" i="10"/>
  <c r="D29" i="10" l="1"/>
  <c r="B82" i="10"/>
  <c r="B49" i="10"/>
  <c r="B80" i="10"/>
  <c r="B57" i="10"/>
  <c r="G46" i="10"/>
  <c r="H29" i="10"/>
  <c r="F29" i="10" s="1"/>
  <c r="H38" i="10"/>
  <c r="B41" i="10"/>
  <c r="F44" i="10"/>
  <c r="B44" i="10" s="1"/>
  <c r="B63" i="10"/>
  <c r="F58" i="10"/>
  <c r="B58" i="10" s="1"/>
  <c r="F22" i="10"/>
  <c r="C23" i="10"/>
  <c r="B23" i="10" s="1"/>
  <c r="F47" i="10"/>
  <c r="B47" i="10" s="1"/>
  <c r="B53" i="10"/>
  <c r="B61" i="10"/>
  <c r="C75" i="10"/>
  <c r="B20" i="10"/>
  <c r="F70" i="10"/>
  <c r="B70" i="10" s="1"/>
  <c r="G67" i="10"/>
  <c r="C21" i="10"/>
  <c r="B21" i="10" s="1"/>
  <c r="C22" i="10"/>
  <c r="B22" i="10" s="1"/>
  <c r="C25" i="10"/>
  <c r="B25" i="10" s="1"/>
  <c r="C32" i="10"/>
  <c r="B32" i="10" s="1"/>
  <c r="E29" i="10"/>
  <c r="C35" i="10"/>
  <c r="B35" i="10" s="1"/>
  <c r="F18" i="10"/>
  <c r="B18" i="10" s="1"/>
  <c r="F40" i="10"/>
  <c r="B40" i="10" s="1"/>
  <c r="C52" i="10"/>
  <c r="B52" i="10" s="1"/>
  <c r="D51" i="10"/>
  <c r="C51" i="10" s="1"/>
  <c r="B56" i="10"/>
  <c r="F60" i="10"/>
  <c r="B60" i="10" s="1"/>
  <c r="D67" i="10"/>
  <c r="C71" i="10"/>
  <c r="C67" i="10" s="1"/>
  <c r="F17" i="10"/>
  <c r="B17" i="10" s="1"/>
  <c r="B19" i="10"/>
  <c r="F81" i="10"/>
  <c r="B81" i="10" s="1"/>
  <c r="B55" i="10"/>
  <c r="B62" i="10"/>
  <c r="H75" i="10"/>
  <c r="B45" i="10"/>
  <c r="H51" i="10"/>
  <c r="B69" i="10"/>
  <c r="F71" i="10"/>
  <c r="C48" i="10"/>
  <c r="F30" i="10"/>
  <c r="B30" i="10" s="1"/>
  <c r="C43" i="10"/>
  <c r="E46" i="10"/>
  <c r="C46" i="10" s="1"/>
  <c r="B77" i="10"/>
  <c r="B42" i="10"/>
  <c r="B37" i="10"/>
  <c r="C24" i="10"/>
  <c r="B24" i="10" s="1"/>
  <c r="C36" i="10"/>
  <c r="B36" i="10" s="1"/>
  <c r="G38" i="10"/>
  <c r="F39" i="10"/>
  <c r="F43" i="10"/>
  <c r="F48" i="10"/>
  <c r="H46" i="10"/>
  <c r="F79" i="10"/>
  <c r="B79" i="10" s="1"/>
  <c r="G75" i="10"/>
  <c r="H67" i="10"/>
  <c r="D38" i="10"/>
  <c r="C39" i="10"/>
  <c r="H15" i="10" l="1"/>
  <c r="B71" i="10"/>
  <c r="E15" i="10"/>
  <c r="D15" i="10"/>
  <c r="F38" i="10"/>
  <c r="F75" i="10"/>
  <c r="B75" i="10" s="1"/>
  <c r="B48" i="10"/>
  <c r="B43" i="10"/>
  <c r="B39" i="10"/>
  <c r="F46" i="10"/>
  <c r="B46" i="10" s="1"/>
  <c r="C38" i="10"/>
  <c r="H12" i="10"/>
  <c r="F67" i="10"/>
  <c r="B67" i="10" s="1"/>
  <c r="C29" i="10"/>
  <c r="B29" i="10" s="1"/>
  <c r="E12" i="10"/>
  <c r="F59" i="10"/>
  <c r="B59" i="10" s="1"/>
  <c r="G51" i="10"/>
  <c r="G15" i="10" s="1"/>
  <c r="B38" i="10" l="1"/>
  <c r="F51" i="10"/>
  <c r="B51" i="10" s="1"/>
  <c r="C15" i="10"/>
  <c r="D12" i="10"/>
  <c r="F15" i="10" l="1"/>
  <c r="B15" i="10" s="1"/>
  <c r="G12" i="10"/>
  <c r="C12" i="10"/>
  <c r="F12" i="10" l="1"/>
  <c r="B12" i="10" s="1"/>
  <c r="E13" i="10" l="1"/>
  <c r="H13" i="10"/>
  <c r="D13" i="10"/>
  <c r="C13" i="10"/>
  <c r="F13" i="10"/>
  <c r="G13" i="10"/>
  <c r="B13" i="10" l="1"/>
</calcChain>
</file>

<file path=xl/sharedStrings.xml><?xml version="1.0" encoding="utf-8"?>
<sst xmlns="http://schemas.openxmlformats.org/spreadsheetml/2006/main" count="91" uniqueCount="81">
  <si>
    <t xml:space="preserve"> </t>
  </si>
  <si>
    <t>TOTAL</t>
  </si>
  <si>
    <t>Sede</t>
  </si>
  <si>
    <t>Total</t>
  </si>
  <si>
    <t>Permanente</t>
  </si>
  <si>
    <t>Sub- Total</t>
  </si>
  <si>
    <t>Sexo</t>
  </si>
  <si>
    <t>Hombres</t>
  </si>
  <si>
    <t xml:space="preserve">     Dirección</t>
  </si>
  <si>
    <t>Fuente: Dirección General de Recursos Humanos</t>
  </si>
  <si>
    <t xml:space="preserve">     Facultad de Ingeniería Civil</t>
  </si>
  <si>
    <t xml:space="preserve">     Facultad de Ingeniería Eléctrica</t>
  </si>
  <si>
    <t xml:space="preserve">     Facultad de Ingeniería Industrial</t>
  </si>
  <si>
    <t xml:space="preserve">     Facultad de Ingeniería Mecánica</t>
  </si>
  <si>
    <t xml:space="preserve">     Facultad de Ingeniería de Sistemas Computacionales</t>
  </si>
  <si>
    <t xml:space="preserve">     Facultad de  Ciencias  y Tecnología</t>
  </si>
  <si>
    <t>Mujeres</t>
  </si>
  <si>
    <t>Rectoría</t>
  </si>
  <si>
    <t>Secretaría General</t>
  </si>
  <si>
    <t>Coordinación General de los Centros Regionales</t>
  </si>
  <si>
    <t>Dirección General de Asesoría Legal</t>
  </si>
  <si>
    <t>Dirección General de Planificación Universitaria</t>
  </si>
  <si>
    <t>Dirección General de Tecnología de la Información y Comunicaciones</t>
  </si>
  <si>
    <t>Dirección General de Recursos Humanos</t>
  </si>
  <si>
    <t>Dirección General de Ingeniería y Arquitectura</t>
  </si>
  <si>
    <t>Vice Rectoría Administrativa</t>
  </si>
  <si>
    <t>Vice Rectoría Académica</t>
  </si>
  <si>
    <t>Vice Rectoría de Investigación, Post-Grado y Extensión</t>
  </si>
  <si>
    <t>Facultades</t>
  </si>
  <si>
    <t xml:space="preserve">     PERSONAL ADMINISTRATIVO POR CONDICIÓN LABORAL Y SEXO,</t>
  </si>
  <si>
    <t>Porcentaje</t>
  </si>
  <si>
    <t>Sede Panamá</t>
  </si>
  <si>
    <t>Centros Regionales</t>
  </si>
  <si>
    <t>Dirección Nacional de Auditoría Interna y Transparencia</t>
  </si>
  <si>
    <t>Dirección Nacional de Comunicación Estratégica</t>
  </si>
  <si>
    <t xml:space="preserve">     Dirección Nacional de Finanzas</t>
  </si>
  <si>
    <t xml:space="preserve">     Dirección Nacional de Gestión y Transferencia del Conocimiento</t>
  </si>
  <si>
    <t xml:space="preserve">     Dirección Nacional de Presupuesto </t>
  </si>
  <si>
    <t xml:space="preserve">     Dirección Nacional de Proveeduría y Compras</t>
  </si>
  <si>
    <t>Dirección Nacional de Relaciones Internacionales</t>
  </si>
  <si>
    <t xml:space="preserve">     Dirección Nacional del Sistema de Bibliotecas</t>
  </si>
  <si>
    <t xml:space="preserve">     Dirección Nacional del Sistema de Ingreso Universitario</t>
  </si>
  <si>
    <t xml:space="preserve">     Dirección Ejecutiva del Centro de Distribución y Librerías</t>
  </si>
  <si>
    <t xml:space="preserve">     Dirección Ejecutiva del Centro Especializado de Lenguas</t>
  </si>
  <si>
    <t xml:space="preserve">     Dirección Ejecutiva de Mantenimiento e Infraestructura</t>
  </si>
  <si>
    <t xml:space="preserve">     Dirección Nacional Administrativa</t>
  </si>
  <si>
    <t>Centro de Innovación y Transferencia Tecnológica</t>
  </si>
  <si>
    <t>Vice Rectoría de Vida Universitaria</t>
  </si>
  <si>
    <t xml:space="preserve">     Azuero</t>
  </si>
  <si>
    <t xml:space="preserve">     Bocas del Toro</t>
  </si>
  <si>
    <t xml:space="preserve">     Coclé</t>
  </si>
  <si>
    <t xml:space="preserve">     Colón</t>
  </si>
  <si>
    <t xml:space="preserve">     Chiriquí</t>
  </si>
  <si>
    <t xml:space="preserve">     Panamá Oeste</t>
  </si>
  <si>
    <t xml:space="preserve">     Veraguas</t>
  </si>
  <si>
    <t xml:space="preserve">     Centro de Investigación, Desarrollo e Innovación en Tecnologías de la         </t>
  </si>
  <si>
    <t xml:space="preserve">     Información y las Comunicaciones</t>
  </si>
  <si>
    <t xml:space="preserve">     Centro de Producción e Investigaciones Agroindustriales</t>
  </si>
  <si>
    <t xml:space="preserve">     Centro de Investigaciones Hidráulicas e Hidrotécnicas</t>
  </si>
  <si>
    <t xml:space="preserve">     Centro de Investigación e Innovación Eléctrica, Mecánica y de la Industria</t>
  </si>
  <si>
    <t xml:space="preserve">     Centro Experimental de Ingeniería</t>
  </si>
  <si>
    <t xml:space="preserve">        Dirección</t>
  </si>
  <si>
    <t xml:space="preserve">        Laboratorio de Investigación en Ingeniería  y Ciencias Aplicadas</t>
  </si>
  <si>
    <t xml:space="preserve">        Laboratorio de Estructuras</t>
  </si>
  <si>
    <t xml:space="preserve">        Laboratorio de Análisis Industriales y Ciencias Ambientales</t>
  </si>
  <si>
    <t xml:space="preserve">        Laboratorio  de Metrología</t>
  </si>
  <si>
    <t xml:space="preserve">        Laboratorio de Ensayo de Materiales</t>
  </si>
  <si>
    <t xml:space="preserve">        Laboratorio de Geotecnia</t>
  </si>
  <si>
    <t>SEGÚN SEDE: SEGUNDO SEMESTRE  2021</t>
  </si>
  <si>
    <t xml:space="preserve">     Clínica Universitaria</t>
  </si>
  <si>
    <t xml:space="preserve">     Dirección Nacional de Bienestar Estudiantil</t>
  </si>
  <si>
    <t xml:space="preserve">     Dirección Ejecutiva de Servicio Social Universitario</t>
  </si>
  <si>
    <t xml:space="preserve">     Dirección Ejecutiva de Equiparación de Oportunidades</t>
  </si>
  <si>
    <t xml:space="preserve">     Dirección Ejecutiva de Cultura </t>
  </si>
  <si>
    <t xml:space="preserve">     Dirección Ejecutiva de Deporte</t>
  </si>
  <si>
    <t xml:space="preserve">     Dirección Nacional de Orientación Psicológica</t>
  </si>
  <si>
    <t>(1)  Eventual:  Interino, Contingente y Transitorio.</t>
  </si>
  <si>
    <r>
      <t>Eventual</t>
    </r>
    <r>
      <rPr>
        <b/>
        <vertAlign val="superscript"/>
        <sz val="13"/>
        <rFont val="Calibri"/>
        <family val="2"/>
        <scheme val="minor"/>
      </rPr>
      <t xml:space="preserve"> (1)</t>
    </r>
  </si>
  <si>
    <t>UNIVERSIDAD TECNOLÓGICA DE PANAMÁ</t>
  </si>
  <si>
    <t>DIRECCIÓN GENERAL DE PLANIFICACIÓN UNIVERSITARIA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</si>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</sst>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\ "/>
    <numFmt numFmtId="165" formatCode="0\ "/>
    <numFmt numFmtId="166" formatCode="_ [$€-2]\ * #,##0.00_ ;_ [$€-2]\ * \-#,##0.00_ ;_ [$€-2]\ * &quot;-&quot;??_ "/>
    <numFmt numFmtId="167" formatCode="#,##0.0"/>
  </numFmts>
  <fonts count="16" x14ac:knownFonts="1">
    <font>
      <sz val="10"/>
      <name val="Courier New"/>
      <family val="3"/>
    </font>
    <font>
      <sz val="10"/>
      <name val="Arial"/>
      <family val="2"/>
    </font>
    <font>
      <sz val="12"/>
      <name val="Courier New"/>
      <family val="3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C9B1"/>
        <bgColor indexed="21"/>
      </patternFill>
    </fill>
    <fill>
      <patternFill patternType="solid">
        <fgColor rgb="FFF5C9B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4">
    <xf numFmtId="164" fontId="0" fillId="0" borderId="0"/>
    <xf numFmtId="166" fontId="2" fillId="0" borderId="0" applyFont="0" applyFill="0" applyBorder="0" applyAlignment="0" applyProtection="0"/>
    <xf numFmtId="165" fontId="2" fillId="0" borderId="0"/>
    <xf numFmtId="0" fontId="1" fillId="0" borderId="0"/>
  </cellStyleXfs>
  <cellXfs count="77">
    <xf numFmtId="164" fontId="0" fillId="0" borderId="0" xfId="0"/>
    <xf numFmtId="0" fontId="3" fillId="0" borderId="0" xfId="3" applyFont="1" applyFill="1" applyBorder="1"/>
    <xf numFmtId="0" fontId="3" fillId="0" borderId="0" xfId="3" applyFont="1" applyFill="1"/>
    <xf numFmtId="0" fontId="3" fillId="0" borderId="0" xfId="3" applyFont="1"/>
    <xf numFmtId="0" fontId="6" fillId="2" borderId="1" xfId="3" applyFont="1" applyFill="1" applyBorder="1" applyAlignment="1">
      <alignment horizontal="center"/>
    </xf>
    <xf numFmtId="167" fontId="6" fillId="0" borderId="7" xfId="3" applyNumberFormat="1" applyFont="1" applyFill="1" applyBorder="1"/>
    <xf numFmtId="167" fontId="6" fillId="0" borderId="14" xfId="3" applyNumberFormat="1" applyFont="1" applyFill="1" applyBorder="1"/>
    <xf numFmtId="0" fontId="8" fillId="0" borderId="0" xfId="3" applyFont="1"/>
    <xf numFmtId="0" fontId="7" fillId="0" borderId="15" xfId="3" applyFont="1" applyFill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1" xfId="3" applyFont="1" applyFill="1" applyBorder="1"/>
    <xf numFmtId="0" fontId="8" fillId="0" borderId="7" xfId="3" applyFont="1" applyFill="1" applyBorder="1"/>
    <xf numFmtId="0" fontId="8" fillId="0" borderId="14" xfId="3" applyFont="1" applyFill="1" applyBorder="1"/>
    <xf numFmtId="0" fontId="7" fillId="2" borderId="1" xfId="3" applyFont="1" applyFill="1" applyBorder="1" applyAlignment="1">
      <alignment horizontal="center"/>
    </xf>
    <xf numFmtId="0" fontId="7" fillId="0" borderId="7" xfId="3" applyFont="1" applyFill="1" applyBorder="1"/>
    <xf numFmtId="0" fontId="7" fillId="0" borderId="14" xfId="3" applyFont="1" applyFill="1" applyBorder="1"/>
    <xf numFmtId="0" fontId="5" fillId="2" borderId="1" xfId="3" applyFont="1" applyFill="1" applyBorder="1" applyAlignment="1">
      <alignment horizontal="left"/>
    </xf>
    <xf numFmtId="0" fontId="5" fillId="0" borderId="7" xfId="3" applyFont="1" applyFill="1" applyBorder="1"/>
    <xf numFmtId="0" fontId="5" fillId="0" borderId="14" xfId="3" applyFont="1" applyFill="1" applyBorder="1"/>
    <xf numFmtId="0" fontId="9" fillId="0" borderId="0" xfId="3" applyFont="1"/>
    <xf numFmtId="0" fontId="5" fillId="0" borderId="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7" xfId="3" applyFont="1" applyFill="1" applyBorder="1"/>
    <xf numFmtId="0" fontId="9" fillId="0" borderId="14" xfId="3" applyFont="1" applyFill="1" applyBorder="1"/>
    <xf numFmtId="0" fontId="5" fillId="0" borderId="1" xfId="3" applyFont="1" applyFill="1" applyBorder="1"/>
    <xf numFmtId="0" fontId="5" fillId="0" borderId="0" xfId="3" applyFont="1"/>
    <xf numFmtId="0" fontId="5" fillId="0" borderId="0" xfId="3" applyFont="1" applyFill="1"/>
    <xf numFmtId="0" fontId="9" fillId="0" borderId="7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left"/>
    </xf>
    <xf numFmtId="0" fontId="9" fillId="0" borderId="16" xfId="3" applyFont="1" applyFill="1" applyBorder="1"/>
    <xf numFmtId="0" fontId="4" fillId="0" borderId="0" xfId="3" applyFont="1" applyFill="1" applyBorder="1"/>
    <xf numFmtId="0" fontId="4" fillId="0" borderId="0" xfId="3" applyFont="1"/>
    <xf numFmtId="0" fontId="9" fillId="0" borderId="1" xfId="3" applyFont="1" applyBorder="1"/>
    <xf numFmtId="0" fontId="8" fillId="0" borderId="0" xfId="3" applyFont="1" applyBorder="1"/>
    <xf numFmtId="0" fontId="8" fillId="0" borderId="0" xfId="3" applyFont="1" applyBorder="1" applyAlignment="1">
      <alignment horizontal="center" vertical="center"/>
    </xf>
    <xf numFmtId="0" fontId="3" fillId="0" borderId="0" xfId="3" applyFont="1" applyBorder="1"/>
    <xf numFmtId="0" fontId="9" fillId="0" borderId="0" xfId="3" applyFont="1" applyFill="1"/>
    <xf numFmtId="0" fontId="6" fillId="0" borderId="1" xfId="3" applyFont="1" applyFill="1" applyBorder="1"/>
    <xf numFmtId="0" fontId="8" fillId="0" borderId="0" xfId="3" applyFont="1" applyFill="1" applyBorder="1"/>
    <xf numFmtId="0" fontId="8" fillId="0" borderId="0" xfId="3" applyFont="1" applyFill="1"/>
    <xf numFmtId="0" fontId="11" fillId="0" borderId="0" xfId="3" applyFont="1" applyBorder="1"/>
    <xf numFmtId="0" fontId="11" fillId="0" borderId="0" xfId="3" applyFont="1"/>
    <xf numFmtId="3" fontId="7" fillId="0" borderId="7" xfId="3" applyNumberFormat="1" applyFont="1" applyFill="1" applyBorder="1"/>
    <xf numFmtId="3" fontId="5" fillId="0" borderId="7" xfId="3" applyNumberFormat="1" applyFont="1" applyFill="1" applyBorder="1"/>
    <xf numFmtId="0" fontId="9" fillId="0" borderId="6" xfId="3" applyFont="1" applyFill="1" applyBorder="1"/>
    <xf numFmtId="0" fontId="9" fillId="0" borderId="17" xfId="3" applyFont="1" applyFill="1" applyBorder="1"/>
    <xf numFmtId="0" fontId="9" fillId="0" borderId="8" xfId="3" applyFont="1" applyFill="1" applyBorder="1"/>
    <xf numFmtId="0" fontId="9" fillId="0" borderId="18" xfId="3" applyFont="1" applyFill="1" applyBorder="1"/>
    <xf numFmtId="0" fontId="4" fillId="0" borderId="0" xfId="3" applyFont="1" applyBorder="1"/>
    <xf numFmtId="0" fontId="12" fillId="0" borderId="0" xfId="3" applyFont="1" applyBorder="1"/>
    <xf numFmtId="0" fontId="12" fillId="0" borderId="0" xfId="3" applyFont="1"/>
    <xf numFmtId="0" fontId="5" fillId="0" borderId="1" xfId="3" applyFont="1" applyBorder="1"/>
    <xf numFmtId="0" fontId="13" fillId="0" borderId="0" xfId="3" applyFont="1" applyBorder="1"/>
    <xf numFmtId="0" fontId="13" fillId="0" borderId="0" xfId="3" applyFont="1"/>
    <xf numFmtId="3" fontId="15" fillId="0" borderId="7" xfId="3" applyNumberFormat="1" applyFont="1" applyFill="1" applyBorder="1"/>
    <xf numFmtId="0" fontId="15" fillId="0" borderId="7" xfId="3" applyFont="1" applyFill="1" applyBorder="1"/>
    <xf numFmtId="3" fontId="15" fillId="0" borderId="14" xfId="3" applyNumberFormat="1" applyFont="1" applyFill="1" applyBorder="1"/>
    <xf numFmtId="3" fontId="10" fillId="0" borderId="15" xfId="3" applyNumberFormat="1" applyFont="1" applyFill="1" applyBorder="1"/>
    <xf numFmtId="0" fontId="10" fillId="0" borderId="15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164" fontId="7" fillId="0" borderId="0" xfId="0" applyFont="1" applyAlignment="1"/>
    <xf numFmtId="164" fontId="7" fillId="0" borderId="0" xfId="0" applyFont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3" borderId="13" xfId="3" applyFont="1" applyFill="1" applyBorder="1" applyAlignment="1">
      <alignment horizontal="center" vertical="center"/>
    </xf>
    <xf numFmtId="0" fontId="7" fillId="3" borderId="11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9" xfId="3" applyFont="1" applyFill="1" applyBorder="1" applyAlignment="1">
      <alignment horizontal="center" vertical="center"/>
    </xf>
    <xf numFmtId="0" fontId="7" fillId="3" borderId="19" xfId="3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F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C9B1"/>
      <color rgb="FFF2B898"/>
      <color rgb="FFF9BD8B"/>
      <color rgb="FFD5F89C"/>
      <color rgb="FFBFEFE0"/>
      <color rgb="FFCC82CC"/>
      <color rgb="FFECFCD0"/>
      <color rgb="FFDACBED"/>
      <color rgb="FFB599DB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50876-1B8F-4A54-8D99-0D5F9B40558A}">
  <sheetPr>
    <tabColor rgb="FF00B050"/>
  </sheetPr>
  <dimension ref="A1:K140"/>
  <sheetViews>
    <sheetView showGridLines="0" showZeros="0" tabSelected="1" view="pageBreakPreview" topLeftCell="A76" zoomScaleNormal="120" zoomScaleSheetLayoutView="100" workbookViewId="0">
      <selection activeCell="J86" sqref="J86"/>
    </sheetView>
  </sheetViews>
  <sheetFormatPr baseColWidth="10" defaultColWidth="9.875" defaultRowHeight="20.100000000000001" customHeight="1" x14ac:dyDescent="0.3"/>
  <cols>
    <col min="1" max="1" width="64.75" style="1" bestFit="1" customWidth="1"/>
    <col min="2" max="3" width="8.875" style="2" customWidth="1"/>
    <col min="4" max="4" width="11.375" style="2" customWidth="1"/>
    <col min="5" max="6" width="8.875" style="2" customWidth="1"/>
    <col min="7" max="7" width="10.25" style="2" customWidth="1"/>
    <col min="8" max="8" width="9.375" style="1" customWidth="1"/>
    <col min="9" max="9" width="8.5" style="36" customWidth="1"/>
    <col min="10" max="10" width="7.5" style="3" customWidth="1"/>
    <col min="11" max="16384" width="9.875" style="3"/>
  </cols>
  <sheetData>
    <row r="1" spans="1:11" ht="20.100000000000001" customHeight="1" x14ac:dyDescent="0.3">
      <c r="A1" s="62" t="s">
        <v>78</v>
      </c>
      <c r="B1" s="62"/>
      <c r="C1" s="62"/>
      <c r="D1" s="62"/>
      <c r="E1" s="62"/>
      <c r="F1" s="62"/>
      <c r="G1" s="62"/>
      <c r="H1" s="62"/>
      <c r="I1" s="61"/>
      <c r="J1" s="61"/>
    </row>
    <row r="2" spans="1:11" ht="20.100000000000001" customHeight="1" x14ac:dyDescent="0.3">
      <c r="A2" s="62" t="s">
        <v>79</v>
      </c>
      <c r="B2" s="62"/>
      <c r="C2" s="62"/>
      <c r="D2" s="62"/>
      <c r="E2" s="62"/>
      <c r="F2" s="62"/>
      <c r="G2" s="62"/>
      <c r="H2" s="62"/>
      <c r="I2" s="61"/>
      <c r="J2" s="61"/>
    </row>
    <row r="3" spans="1:11" ht="20.100000000000001" customHeight="1" x14ac:dyDescent="0.3">
      <c r="A3" s="62" t="s">
        <v>80</v>
      </c>
      <c r="B3" s="62"/>
      <c r="C3" s="62"/>
      <c r="D3" s="62"/>
      <c r="E3" s="62"/>
      <c r="F3" s="62"/>
      <c r="G3" s="62"/>
      <c r="H3" s="62"/>
      <c r="I3" s="61"/>
      <c r="J3" s="61"/>
    </row>
    <row r="4" spans="1:11" ht="15.95" customHeight="1" x14ac:dyDescent="0.3"/>
    <row r="5" spans="1:11" s="7" customFormat="1" ht="17.25" x14ac:dyDescent="0.3">
      <c r="A5" s="63" t="s">
        <v>29</v>
      </c>
      <c r="B5" s="63"/>
      <c r="C5" s="63"/>
      <c r="D5" s="63"/>
      <c r="E5" s="63"/>
      <c r="F5" s="63"/>
      <c r="G5" s="63"/>
      <c r="H5" s="63"/>
      <c r="I5" s="34"/>
    </row>
    <row r="6" spans="1:11" s="7" customFormat="1" ht="17.25" x14ac:dyDescent="0.3">
      <c r="A6" s="63" t="s">
        <v>68</v>
      </c>
      <c r="B6" s="63"/>
      <c r="C6" s="63"/>
      <c r="D6" s="63"/>
      <c r="E6" s="63"/>
      <c r="F6" s="63"/>
      <c r="G6" s="63"/>
      <c r="H6" s="63"/>
      <c r="I6" s="34"/>
    </row>
    <row r="7" spans="1:11" s="40" customFormat="1" ht="15.95" customHeight="1" x14ac:dyDescent="0.3">
      <c r="A7" s="8"/>
      <c r="B7" s="58"/>
      <c r="C7" s="58"/>
      <c r="D7" s="59"/>
      <c r="E7" s="59"/>
      <c r="F7" s="58"/>
      <c r="G7" s="59"/>
      <c r="H7" s="60"/>
      <c r="I7" s="39"/>
    </row>
    <row r="8" spans="1:11" s="9" customFormat="1" ht="18.75" x14ac:dyDescent="0.25">
      <c r="A8" s="76" t="s">
        <v>2</v>
      </c>
      <c r="B8" s="67" t="s">
        <v>3</v>
      </c>
      <c r="C8" s="68" t="s">
        <v>4</v>
      </c>
      <c r="D8" s="68"/>
      <c r="E8" s="68"/>
      <c r="F8" s="69" t="s">
        <v>77</v>
      </c>
      <c r="G8" s="69"/>
      <c r="H8" s="64"/>
      <c r="I8" s="35"/>
    </row>
    <row r="9" spans="1:11" s="9" customFormat="1" ht="17.25" x14ac:dyDescent="0.25">
      <c r="A9" s="65"/>
      <c r="B9" s="66"/>
      <c r="C9" s="67" t="s">
        <v>5</v>
      </c>
      <c r="D9" s="68" t="s">
        <v>6</v>
      </c>
      <c r="E9" s="68"/>
      <c r="F9" s="67" t="s">
        <v>5</v>
      </c>
      <c r="G9" s="69" t="s">
        <v>6</v>
      </c>
      <c r="H9" s="70"/>
      <c r="I9" s="35"/>
    </row>
    <row r="10" spans="1:11" s="9" customFormat="1" ht="17.25" x14ac:dyDescent="0.25">
      <c r="A10" s="71"/>
      <c r="B10" s="72"/>
      <c r="C10" s="72"/>
      <c r="D10" s="73" t="s">
        <v>7</v>
      </c>
      <c r="E10" s="74" t="s">
        <v>16</v>
      </c>
      <c r="F10" s="72"/>
      <c r="G10" s="74" t="s">
        <v>7</v>
      </c>
      <c r="H10" s="75" t="s">
        <v>16</v>
      </c>
      <c r="I10" s="35"/>
    </row>
    <row r="11" spans="1:11" s="7" customFormat="1" ht="8.25" customHeight="1" x14ac:dyDescent="0.3">
      <c r="A11" s="10"/>
      <c r="B11" s="11"/>
      <c r="C11" s="11"/>
      <c r="D11" s="11"/>
      <c r="E11" s="11"/>
      <c r="F11" s="11"/>
      <c r="G11" s="11"/>
      <c r="H11" s="12"/>
      <c r="I11" s="41"/>
    </row>
    <row r="12" spans="1:11" s="7" customFormat="1" ht="18" customHeight="1" x14ac:dyDescent="0.3">
      <c r="A12" s="13" t="s">
        <v>1</v>
      </c>
      <c r="B12" s="43">
        <f>+C12+F12</f>
        <v>1895</v>
      </c>
      <c r="C12" s="43">
        <f>+D12+E12</f>
        <v>897</v>
      </c>
      <c r="D12" s="14">
        <f>SUM(D15+D75)</f>
        <v>452</v>
      </c>
      <c r="E12" s="14">
        <f>SUM(E15+E75)</f>
        <v>445</v>
      </c>
      <c r="F12" s="43">
        <f>+G12+H12</f>
        <v>998</v>
      </c>
      <c r="G12" s="14">
        <f>SUM(G15+G75)</f>
        <v>482</v>
      </c>
      <c r="H12" s="15">
        <f>SUM(H15+H75)</f>
        <v>516</v>
      </c>
      <c r="I12" s="41"/>
      <c r="J12" s="42"/>
    </row>
    <row r="13" spans="1:11" ht="18" customHeight="1" x14ac:dyDescent="0.3">
      <c r="A13" s="4" t="s">
        <v>30</v>
      </c>
      <c r="B13" s="5">
        <f>C13+F13</f>
        <v>100</v>
      </c>
      <c r="C13" s="5">
        <f>C12/$B$12*100</f>
        <v>47.335092348284959</v>
      </c>
      <c r="D13" s="5">
        <f t="shared" ref="D13:H13" si="0">D12/$B$12*100</f>
        <v>23.852242744063325</v>
      </c>
      <c r="E13" s="5">
        <f t="shared" si="0"/>
        <v>23.482849604221638</v>
      </c>
      <c r="F13" s="5">
        <f t="shared" si="0"/>
        <v>52.664907651715041</v>
      </c>
      <c r="G13" s="5">
        <f t="shared" si="0"/>
        <v>25.435356200527703</v>
      </c>
      <c r="H13" s="6">
        <f t="shared" si="0"/>
        <v>27.229551451187334</v>
      </c>
      <c r="I13" s="41"/>
      <c r="J13" s="42"/>
    </row>
    <row r="14" spans="1:11" s="2" customFormat="1" ht="15.95" customHeight="1" x14ac:dyDescent="0.3">
      <c r="A14" s="38"/>
      <c r="B14" s="55"/>
      <c r="C14" s="55"/>
      <c r="D14" s="57"/>
      <c r="E14" s="57"/>
      <c r="F14" s="55"/>
      <c r="G14" s="57"/>
      <c r="H14" s="57"/>
      <c r="I14" s="41"/>
      <c r="J14" s="42"/>
    </row>
    <row r="15" spans="1:11" s="19" customFormat="1" ht="18" customHeight="1" x14ac:dyDescent="0.25">
      <c r="A15" s="16" t="s">
        <v>31</v>
      </c>
      <c r="B15" s="44">
        <f>+C15+F15</f>
        <v>1375</v>
      </c>
      <c r="C15" s="17">
        <f>+D15+E15</f>
        <v>625</v>
      </c>
      <c r="D15" s="17">
        <f>SUM(D17:D29)+D38+D46+D51+D67</f>
        <v>300</v>
      </c>
      <c r="E15" s="17">
        <f>SUM(E17:E29)+E38+E46+E51+E67</f>
        <v>325</v>
      </c>
      <c r="F15" s="17">
        <f>SUM(G15:H15)</f>
        <v>750</v>
      </c>
      <c r="G15" s="17">
        <f t="shared" ref="G15:H15" si="1">SUM(G17:G29)+G38+G46+G51+G67</f>
        <v>343</v>
      </c>
      <c r="H15" s="18">
        <f t="shared" si="1"/>
        <v>407</v>
      </c>
      <c r="I15" s="41"/>
      <c r="J15" s="42"/>
    </row>
    <row r="16" spans="1:11" s="37" customFormat="1" ht="18" customHeight="1" x14ac:dyDescent="0.25">
      <c r="A16" s="20"/>
      <c r="B16" s="55"/>
      <c r="C16" s="56"/>
      <c r="D16" s="57"/>
      <c r="E16" s="57"/>
      <c r="F16" s="56"/>
      <c r="G16" s="57"/>
      <c r="H16" s="57"/>
      <c r="I16" s="41"/>
      <c r="J16" s="42"/>
      <c r="K16" s="37" t="s">
        <v>0</v>
      </c>
    </row>
    <row r="17" spans="1:10" s="19" customFormat="1" ht="18" customHeight="1" x14ac:dyDescent="0.25">
      <c r="A17" s="21" t="s">
        <v>17</v>
      </c>
      <c r="B17" s="22">
        <f>+C17+F17</f>
        <v>30</v>
      </c>
      <c r="C17" s="22">
        <f t="shared" ref="C17:C28" si="2">+D17+E17</f>
        <v>6</v>
      </c>
      <c r="D17" s="22">
        <v>1</v>
      </c>
      <c r="E17" s="22">
        <v>5</v>
      </c>
      <c r="F17" s="22">
        <f t="shared" ref="F17:F58" si="3">+G17+H17</f>
        <v>24</v>
      </c>
      <c r="G17" s="22">
        <f>3+1+1</f>
        <v>5</v>
      </c>
      <c r="H17" s="23">
        <f>1+17+1</f>
        <v>19</v>
      </c>
      <c r="I17" s="41"/>
      <c r="J17" s="42"/>
    </row>
    <row r="18" spans="1:10" s="19" customFormat="1" ht="18" customHeight="1" x14ac:dyDescent="0.25">
      <c r="A18" s="21" t="s">
        <v>18</v>
      </c>
      <c r="B18" s="22">
        <f t="shared" ref="B18:B73" si="4">+C18+F18</f>
        <v>30</v>
      </c>
      <c r="C18" s="22">
        <f t="shared" si="2"/>
        <v>11</v>
      </c>
      <c r="D18" s="22">
        <v>2</v>
      </c>
      <c r="E18" s="22">
        <v>9</v>
      </c>
      <c r="F18" s="22">
        <f t="shared" si="3"/>
        <v>19</v>
      </c>
      <c r="G18" s="22">
        <v>4</v>
      </c>
      <c r="H18" s="23">
        <f>1+1+13</f>
        <v>15</v>
      </c>
      <c r="I18" s="41"/>
      <c r="J18" s="42"/>
    </row>
    <row r="19" spans="1:10" s="19" customFormat="1" ht="18" customHeight="1" x14ac:dyDescent="0.25">
      <c r="A19" s="21" t="s">
        <v>19</v>
      </c>
      <c r="B19" s="22">
        <f t="shared" si="4"/>
        <v>7</v>
      </c>
      <c r="C19" s="22">
        <f t="shared" si="2"/>
        <v>5</v>
      </c>
      <c r="D19" s="22">
        <v>1</v>
      </c>
      <c r="E19" s="22">
        <v>4</v>
      </c>
      <c r="F19" s="22">
        <f t="shared" si="3"/>
        <v>2</v>
      </c>
      <c r="G19" s="22">
        <v>1</v>
      </c>
      <c r="H19" s="23">
        <v>1</v>
      </c>
      <c r="I19" s="41"/>
      <c r="J19" s="42"/>
    </row>
    <row r="20" spans="1:10" s="19" customFormat="1" ht="18" customHeight="1" x14ac:dyDescent="0.25">
      <c r="A20" s="21" t="s">
        <v>20</v>
      </c>
      <c r="B20" s="22">
        <f t="shared" si="4"/>
        <v>10</v>
      </c>
      <c r="C20" s="22">
        <f t="shared" si="2"/>
        <v>3</v>
      </c>
      <c r="D20" s="22">
        <v>1</v>
      </c>
      <c r="E20" s="22">
        <v>2</v>
      </c>
      <c r="F20" s="22">
        <f t="shared" si="3"/>
        <v>7</v>
      </c>
      <c r="G20" s="22">
        <f>1+1</f>
        <v>2</v>
      </c>
      <c r="H20" s="23">
        <v>5</v>
      </c>
      <c r="I20" s="41"/>
      <c r="J20" s="42"/>
    </row>
    <row r="21" spans="1:10" s="19" customFormat="1" ht="18" customHeight="1" x14ac:dyDescent="0.25">
      <c r="A21" s="21" t="s">
        <v>21</v>
      </c>
      <c r="B21" s="22">
        <f t="shared" si="4"/>
        <v>25</v>
      </c>
      <c r="C21" s="22">
        <f t="shared" si="2"/>
        <v>12</v>
      </c>
      <c r="D21" s="22">
        <v>1</v>
      </c>
      <c r="E21" s="22">
        <f>3+2+6</f>
        <v>11</v>
      </c>
      <c r="F21" s="22">
        <f t="shared" si="3"/>
        <v>13</v>
      </c>
      <c r="G21" s="22">
        <v>2</v>
      </c>
      <c r="H21" s="23">
        <f>2+2+1+1+5</f>
        <v>11</v>
      </c>
      <c r="I21" s="41"/>
      <c r="J21" s="42"/>
    </row>
    <row r="22" spans="1:10" s="19" customFormat="1" ht="18" customHeight="1" x14ac:dyDescent="0.25">
      <c r="A22" s="21" t="s">
        <v>22</v>
      </c>
      <c r="B22" s="22">
        <f t="shared" si="4"/>
        <v>63</v>
      </c>
      <c r="C22" s="22">
        <f t="shared" si="2"/>
        <v>22</v>
      </c>
      <c r="D22" s="22">
        <f>6+4+2</f>
        <v>12</v>
      </c>
      <c r="E22" s="22">
        <f>2+5+3</f>
        <v>10</v>
      </c>
      <c r="F22" s="22">
        <f t="shared" si="3"/>
        <v>41</v>
      </c>
      <c r="G22" s="22">
        <f>1+3+1+2+15+2</f>
        <v>24</v>
      </c>
      <c r="H22" s="23">
        <f>4+13</f>
        <v>17</v>
      </c>
      <c r="I22" s="41"/>
      <c r="J22" s="42"/>
    </row>
    <row r="23" spans="1:10" s="19" customFormat="1" ht="18" customHeight="1" x14ac:dyDescent="0.25">
      <c r="A23" s="21" t="s">
        <v>23</v>
      </c>
      <c r="B23" s="22">
        <f t="shared" si="4"/>
        <v>60</v>
      </c>
      <c r="C23" s="22">
        <f t="shared" si="2"/>
        <v>31</v>
      </c>
      <c r="D23" s="22">
        <f>2+1+1</f>
        <v>4</v>
      </c>
      <c r="E23" s="22">
        <f>2+2+1+9+5+5+3</f>
        <v>27</v>
      </c>
      <c r="F23" s="22">
        <f t="shared" si="3"/>
        <v>29</v>
      </c>
      <c r="G23" s="22">
        <v>7</v>
      </c>
      <c r="H23" s="23">
        <f>2+2+6+2+4+1+2+2+1</f>
        <v>22</v>
      </c>
      <c r="I23" s="41"/>
      <c r="J23" s="42"/>
    </row>
    <row r="24" spans="1:10" s="19" customFormat="1" ht="18" customHeight="1" x14ac:dyDescent="0.25">
      <c r="A24" s="21" t="s">
        <v>24</v>
      </c>
      <c r="B24" s="22">
        <f>+C24+F24</f>
        <v>34</v>
      </c>
      <c r="C24" s="22">
        <f t="shared" si="2"/>
        <v>18</v>
      </c>
      <c r="D24" s="22">
        <f>3+5</f>
        <v>8</v>
      </c>
      <c r="E24" s="22">
        <f>6+4</f>
        <v>10</v>
      </c>
      <c r="F24" s="22">
        <f t="shared" si="3"/>
        <v>16</v>
      </c>
      <c r="G24" s="22">
        <v>13</v>
      </c>
      <c r="H24" s="23">
        <v>3</v>
      </c>
      <c r="I24" s="41"/>
      <c r="J24" s="42"/>
    </row>
    <row r="25" spans="1:10" s="19" customFormat="1" ht="18" customHeight="1" x14ac:dyDescent="0.25">
      <c r="A25" s="21" t="s">
        <v>34</v>
      </c>
      <c r="B25" s="22">
        <f t="shared" si="4"/>
        <v>36</v>
      </c>
      <c r="C25" s="22">
        <f t="shared" si="2"/>
        <v>16</v>
      </c>
      <c r="D25" s="22">
        <f>1+2+5+2+1</f>
        <v>11</v>
      </c>
      <c r="E25" s="22">
        <f>4+1</f>
        <v>5</v>
      </c>
      <c r="F25" s="22">
        <f t="shared" si="3"/>
        <v>20</v>
      </c>
      <c r="G25" s="22">
        <f>1+1+3+1+3</f>
        <v>9</v>
      </c>
      <c r="H25" s="23">
        <v>11</v>
      </c>
      <c r="I25" s="41"/>
      <c r="J25" s="42"/>
    </row>
    <row r="26" spans="1:10" s="19" customFormat="1" ht="18" customHeight="1" x14ac:dyDescent="0.25">
      <c r="A26" s="21" t="s">
        <v>39</v>
      </c>
      <c r="B26" s="22">
        <f t="shared" si="4"/>
        <v>8</v>
      </c>
      <c r="C26" s="22">
        <f>+D26+E26</f>
        <v>1</v>
      </c>
      <c r="D26" s="22"/>
      <c r="E26" s="22">
        <v>1</v>
      </c>
      <c r="F26" s="22">
        <f t="shared" si="3"/>
        <v>7</v>
      </c>
      <c r="G26" s="22">
        <v>2</v>
      </c>
      <c r="H26" s="23">
        <v>5</v>
      </c>
      <c r="I26" s="41"/>
      <c r="J26" s="42"/>
    </row>
    <row r="27" spans="1:10" s="19" customFormat="1" ht="18" customHeight="1" x14ac:dyDescent="0.25">
      <c r="A27" s="21" t="s">
        <v>33</v>
      </c>
      <c r="B27" s="22">
        <f t="shared" si="4"/>
        <v>5</v>
      </c>
      <c r="C27" s="22">
        <f>+D27+E27</f>
        <v>3</v>
      </c>
      <c r="D27" s="22"/>
      <c r="E27" s="22">
        <v>3</v>
      </c>
      <c r="F27" s="22">
        <f t="shared" si="3"/>
        <v>2</v>
      </c>
      <c r="G27" s="22">
        <v>1</v>
      </c>
      <c r="H27" s="23">
        <v>1</v>
      </c>
      <c r="I27" s="41"/>
      <c r="J27" s="42"/>
    </row>
    <row r="28" spans="1:10" s="19" customFormat="1" ht="18" customHeight="1" x14ac:dyDescent="0.25">
      <c r="A28" s="21" t="s">
        <v>46</v>
      </c>
      <c r="B28" s="22">
        <f t="shared" si="4"/>
        <v>8</v>
      </c>
      <c r="C28" s="22">
        <f t="shared" si="2"/>
        <v>3</v>
      </c>
      <c r="D28" s="22">
        <v>1</v>
      </c>
      <c r="E28" s="22">
        <v>2</v>
      </c>
      <c r="F28" s="22">
        <f t="shared" si="3"/>
        <v>5</v>
      </c>
      <c r="G28" s="22">
        <v>3</v>
      </c>
      <c r="H28" s="23">
        <v>2</v>
      </c>
      <c r="I28" s="41"/>
      <c r="J28" s="42"/>
    </row>
    <row r="29" spans="1:10" s="25" customFormat="1" ht="18" customHeight="1" x14ac:dyDescent="0.25">
      <c r="A29" s="24" t="s">
        <v>47</v>
      </c>
      <c r="B29" s="17">
        <f>+C29+F29</f>
        <v>59</v>
      </c>
      <c r="C29" s="17">
        <f>SUM(D29:E29)</f>
        <v>18</v>
      </c>
      <c r="D29" s="17">
        <f>SUM(D30:D37)</f>
        <v>6</v>
      </c>
      <c r="E29" s="17">
        <f>SUM(E30:E37)</f>
        <v>12</v>
      </c>
      <c r="F29" s="17">
        <f>SUM(G29:H29)</f>
        <v>41</v>
      </c>
      <c r="G29" s="17">
        <f>SUM(G30:G37)</f>
        <v>19</v>
      </c>
      <c r="H29" s="18">
        <f>SUM(H30:H37)</f>
        <v>22</v>
      </c>
      <c r="I29" s="41"/>
      <c r="J29" s="42"/>
    </row>
    <row r="30" spans="1:10" s="19" customFormat="1" ht="18" customHeight="1" x14ac:dyDescent="0.25">
      <c r="A30" s="33" t="s">
        <v>8</v>
      </c>
      <c r="B30" s="22">
        <f>+C30+F30</f>
        <v>13</v>
      </c>
      <c r="C30" s="22">
        <f>SUM(D30:E30)</f>
        <v>3</v>
      </c>
      <c r="D30" s="22">
        <v>2</v>
      </c>
      <c r="E30" s="22">
        <v>1</v>
      </c>
      <c r="F30" s="22">
        <f>SUM(G30:H30)</f>
        <v>10</v>
      </c>
      <c r="G30" s="22">
        <f>1+2</f>
        <v>3</v>
      </c>
      <c r="H30" s="23">
        <f>1+2+3+1</f>
        <v>7</v>
      </c>
      <c r="I30" s="41"/>
      <c r="J30" s="42"/>
    </row>
    <row r="31" spans="1:10" s="19" customFormat="1" ht="18" customHeight="1" x14ac:dyDescent="0.25">
      <c r="A31" s="33" t="s">
        <v>69</v>
      </c>
      <c r="B31" s="22">
        <f t="shared" ref="B31:B39" si="5">+C31+F31</f>
        <v>3</v>
      </c>
      <c r="C31" s="22">
        <f>SUM(D31:E31)</f>
        <v>0</v>
      </c>
      <c r="D31" s="22"/>
      <c r="E31" s="22"/>
      <c r="F31" s="22">
        <f t="shared" ref="F31:F37" si="6">SUM(G31:H31)</f>
        <v>3</v>
      </c>
      <c r="G31" s="22">
        <v>1</v>
      </c>
      <c r="H31" s="23">
        <v>2</v>
      </c>
      <c r="I31" s="41"/>
      <c r="J31" s="42"/>
    </row>
    <row r="32" spans="1:10" s="19" customFormat="1" ht="18" customHeight="1" x14ac:dyDescent="0.25">
      <c r="A32" s="33" t="s">
        <v>70</v>
      </c>
      <c r="B32" s="22">
        <f t="shared" si="5"/>
        <v>10</v>
      </c>
      <c r="C32" s="22">
        <f t="shared" ref="C32:C37" si="7">SUM(D32:E32)</f>
        <v>8</v>
      </c>
      <c r="D32" s="22"/>
      <c r="E32" s="22">
        <f>6+2</f>
        <v>8</v>
      </c>
      <c r="F32" s="22">
        <f>SUM(G32:H32)</f>
        <v>2</v>
      </c>
      <c r="G32" s="22"/>
      <c r="H32" s="23">
        <v>2</v>
      </c>
      <c r="I32" s="41"/>
      <c r="J32" s="42"/>
    </row>
    <row r="33" spans="1:10" s="19" customFormat="1" ht="18" customHeight="1" x14ac:dyDescent="0.25">
      <c r="A33" s="33" t="s">
        <v>71</v>
      </c>
      <c r="B33" s="22">
        <f>+C33+F33</f>
        <v>2</v>
      </c>
      <c r="C33" s="22">
        <f>SUM(D33:E33)</f>
        <v>0</v>
      </c>
      <c r="D33" s="22"/>
      <c r="E33" s="22"/>
      <c r="F33" s="22">
        <f>SUM(G33:H33)</f>
        <v>2</v>
      </c>
      <c r="G33" s="22"/>
      <c r="H33" s="23">
        <v>2</v>
      </c>
      <c r="I33" s="41"/>
      <c r="J33" s="42"/>
    </row>
    <row r="34" spans="1:10" s="19" customFormat="1" ht="18" customHeight="1" x14ac:dyDescent="0.25">
      <c r="A34" s="33" t="s">
        <v>72</v>
      </c>
      <c r="B34" s="22">
        <f t="shared" si="5"/>
        <v>5</v>
      </c>
      <c r="C34" s="22">
        <f t="shared" si="7"/>
        <v>2</v>
      </c>
      <c r="D34" s="22"/>
      <c r="E34" s="22">
        <f>2</f>
        <v>2</v>
      </c>
      <c r="F34" s="22">
        <f>SUM(G34:H34)</f>
        <v>3</v>
      </c>
      <c r="G34" s="22"/>
      <c r="H34" s="23">
        <f>1+2</f>
        <v>3</v>
      </c>
      <c r="I34" s="41"/>
      <c r="J34" s="42"/>
    </row>
    <row r="35" spans="1:10" s="19" customFormat="1" ht="18" customHeight="1" x14ac:dyDescent="0.25">
      <c r="A35" s="33" t="s">
        <v>73</v>
      </c>
      <c r="B35" s="22">
        <f t="shared" si="5"/>
        <v>15</v>
      </c>
      <c r="C35" s="22">
        <f t="shared" si="7"/>
        <v>2</v>
      </c>
      <c r="D35" s="22">
        <f>1+1</f>
        <v>2</v>
      </c>
      <c r="E35" s="22"/>
      <c r="F35" s="22">
        <f t="shared" ref="F35" si="8">SUM(G35:H35)</f>
        <v>13</v>
      </c>
      <c r="G35" s="22">
        <v>12</v>
      </c>
      <c r="H35" s="23">
        <v>1</v>
      </c>
      <c r="I35" s="41"/>
      <c r="J35" s="42"/>
    </row>
    <row r="36" spans="1:10" s="19" customFormat="1" ht="18" customHeight="1" x14ac:dyDescent="0.25">
      <c r="A36" s="33" t="s">
        <v>74</v>
      </c>
      <c r="B36" s="22">
        <f t="shared" si="5"/>
        <v>6</v>
      </c>
      <c r="C36" s="22">
        <f t="shared" si="7"/>
        <v>2</v>
      </c>
      <c r="D36" s="22">
        <f>1+1</f>
        <v>2</v>
      </c>
      <c r="E36" s="22"/>
      <c r="F36" s="22">
        <f t="shared" si="6"/>
        <v>4</v>
      </c>
      <c r="G36" s="22">
        <f>1+2</f>
        <v>3</v>
      </c>
      <c r="H36" s="23">
        <v>1</v>
      </c>
      <c r="I36" s="41"/>
      <c r="J36" s="42"/>
    </row>
    <row r="37" spans="1:10" s="19" customFormat="1" ht="18" customHeight="1" x14ac:dyDescent="0.25">
      <c r="A37" s="33" t="s">
        <v>75</v>
      </c>
      <c r="B37" s="22">
        <f t="shared" si="5"/>
        <v>5</v>
      </c>
      <c r="C37" s="22">
        <f t="shared" si="7"/>
        <v>1</v>
      </c>
      <c r="D37" s="22"/>
      <c r="E37" s="22">
        <v>1</v>
      </c>
      <c r="F37" s="22">
        <f t="shared" si="6"/>
        <v>4</v>
      </c>
      <c r="G37" s="22"/>
      <c r="H37" s="23">
        <v>4</v>
      </c>
      <c r="I37" s="41"/>
      <c r="J37" s="42"/>
    </row>
    <row r="38" spans="1:10" s="25" customFormat="1" ht="18" customHeight="1" x14ac:dyDescent="0.25">
      <c r="A38" s="24" t="s">
        <v>25</v>
      </c>
      <c r="B38" s="17">
        <f t="shared" si="5"/>
        <v>634</v>
      </c>
      <c r="C38" s="17">
        <f>+D38+E38</f>
        <v>283</v>
      </c>
      <c r="D38" s="17">
        <f>SUM(D39:D45)</f>
        <v>175</v>
      </c>
      <c r="E38" s="17">
        <f>SUM(E39:E45)</f>
        <v>108</v>
      </c>
      <c r="F38" s="17">
        <f>SUM(G38:H38)</f>
        <v>351</v>
      </c>
      <c r="G38" s="17">
        <f>SUM(G39:G45)</f>
        <v>188</v>
      </c>
      <c r="H38" s="18">
        <f>SUM(H39:H45)</f>
        <v>163</v>
      </c>
      <c r="I38" s="41"/>
      <c r="J38" s="42"/>
    </row>
    <row r="39" spans="1:10" s="25" customFormat="1" ht="18" customHeight="1" x14ac:dyDescent="0.25">
      <c r="A39" s="21" t="s">
        <v>8</v>
      </c>
      <c r="B39" s="22">
        <f t="shared" si="5"/>
        <v>23</v>
      </c>
      <c r="C39" s="22">
        <f t="shared" ref="C39:C64" si="9">+D39+E39</f>
        <v>11</v>
      </c>
      <c r="D39" s="22">
        <f>2+1</f>
        <v>3</v>
      </c>
      <c r="E39" s="22">
        <f>2+6</f>
        <v>8</v>
      </c>
      <c r="F39" s="22">
        <f t="shared" ref="F39:F44" si="10">+G39+H39</f>
        <v>12</v>
      </c>
      <c r="G39" s="22">
        <f>1+1+3</f>
        <v>5</v>
      </c>
      <c r="H39" s="23">
        <f>1+6</f>
        <v>7</v>
      </c>
      <c r="I39" s="41"/>
      <c r="J39" s="42"/>
    </row>
    <row r="40" spans="1:10" s="25" customFormat="1" ht="18" customHeight="1" x14ac:dyDescent="0.25">
      <c r="A40" s="21" t="s">
        <v>45</v>
      </c>
      <c r="B40" s="22">
        <f>+C40+F40</f>
        <v>411</v>
      </c>
      <c r="C40" s="22">
        <f t="shared" si="9"/>
        <v>189</v>
      </c>
      <c r="D40" s="22">
        <v>117</v>
      </c>
      <c r="E40" s="22">
        <f>8+3+36+3+1+2+15+4</f>
        <v>72</v>
      </c>
      <c r="F40" s="22">
        <f t="shared" si="10"/>
        <v>222</v>
      </c>
      <c r="G40" s="22">
        <f>3+1+7+7+2+33+1+5+9+3+11+3+15+4+1</f>
        <v>105</v>
      </c>
      <c r="H40" s="23">
        <f>3+4+4+31+2+3+1+9+2+4+1+1+40+11+1</f>
        <v>117</v>
      </c>
      <c r="I40" s="41"/>
      <c r="J40" s="42"/>
    </row>
    <row r="41" spans="1:10" s="19" customFormat="1" ht="18" customHeight="1" x14ac:dyDescent="0.25">
      <c r="A41" s="21" t="s">
        <v>42</v>
      </c>
      <c r="B41" s="22">
        <f t="shared" si="4"/>
        <v>14</v>
      </c>
      <c r="C41" s="22">
        <f t="shared" si="9"/>
        <v>9</v>
      </c>
      <c r="D41" s="22">
        <v>6</v>
      </c>
      <c r="E41" s="22">
        <v>3</v>
      </c>
      <c r="F41" s="22">
        <f t="shared" si="10"/>
        <v>5</v>
      </c>
      <c r="G41" s="22">
        <v>1</v>
      </c>
      <c r="H41" s="23">
        <v>4</v>
      </c>
      <c r="I41" s="41"/>
      <c r="J41" s="42"/>
    </row>
    <row r="42" spans="1:10" s="19" customFormat="1" ht="18" customHeight="1" x14ac:dyDescent="0.25">
      <c r="A42" s="21" t="s">
        <v>38</v>
      </c>
      <c r="B42" s="22">
        <f t="shared" si="4"/>
        <v>33</v>
      </c>
      <c r="C42" s="22">
        <f t="shared" si="9"/>
        <v>14</v>
      </c>
      <c r="D42" s="22">
        <v>9</v>
      </c>
      <c r="E42" s="22">
        <v>5</v>
      </c>
      <c r="F42" s="22">
        <f t="shared" si="10"/>
        <v>19</v>
      </c>
      <c r="G42" s="22">
        <v>8</v>
      </c>
      <c r="H42" s="23">
        <v>11</v>
      </c>
      <c r="I42" s="41"/>
      <c r="J42" s="42"/>
    </row>
    <row r="43" spans="1:10" s="19" customFormat="1" ht="18" customHeight="1" x14ac:dyDescent="0.25">
      <c r="A43" s="21" t="s">
        <v>35</v>
      </c>
      <c r="B43" s="22">
        <f t="shared" si="4"/>
        <v>44</v>
      </c>
      <c r="C43" s="22">
        <f t="shared" si="9"/>
        <v>16</v>
      </c>
      <c r="D43" s="22">
        <f>1+2+2</f>
        <v>5</v>
      </c>
      <c r="E43" s="22">
        <f>1+4+4+1+1</f>
        <v>11</v>
      </c>
      <c r="F43" s="22">
        <f t="shared" si="10"/>
        <v>28</v>
      </c>
      <c r="G43" s="22">
        <v>10</v>
      </c>
      <c r="H43" s="23">
        <f>1+1+6+8+1+1</f>
        <v>18</v>
      </c>
      <c r="I43" s="41"/>
      <c r="J43" s="42"/>
    </row>
    <row r="44" spans="1:10" s="19" customFormat="1" ht="18" customHeight="1" x14ac:dyDescent="0.25">
      <c r="A44" s="21" t="s">
        <v>37</v>
      </c>
      <c r="B44" s="22">
        <f>+C44+F44</f>
        <v>12</v>
      </c>
      <c r="C44" s="22">
        <f t="shared" si="9"/>
        <v>8</v>
      </c>
      <c r="D44" s="22">
        <f>1</f>
        <v>1</v>
      </c>
      <c r="E44" s="22">
        <v>7</v>
      </c>
      <c r="F44" s="22">
        <f t="shared" si="10"/>
        <v>4</v>
      </c>
      <c r="G44" s="22">
        <f>1+1</f>
        <v>2</v>
      </c>
      <c r="H44" s="23">
        <f>1+1</f>
        <v>2</v>
      </c>
      <c r="I44" s="41"/>
      <c r="J44" s="42"/>
    </row>
    <row r="45" spans="1:10" s="19" customFormat="1" ht="18" customHeight="1" x14ac:dyDescent="0.25">
      <c r="A45" s="21" t="s">
        <v>44</v>
      </c>
      <c r="B45" s="22">
        <f>+C45+F45</f>
        <v>97</v>
      </c>
      <c r="C45" s="22">
        <f t="shared" si="9"/>
        <v>36</v>
      </c>
      <c r="D45" s="22">
        <v>34</v>
      </c>
      <c r="E45" s="22">
        <v>2</v>
      </c>
      <c r="F45" s="22">
        <f t="shared" si="3"/>
        <v>61</v>
      </c>
      <c r="G45" s="22">
        <v>57</v>
      </c>
      <c r="H45" s="23">
        <v>4</v>
      </c>
      <c r="I45" s="41"/>
      <c r="J45" s="42"/>
    </row>
    <row r="46" spans="1:10" s="25" customFormat="1" ht="18" customHeight="1" x14ac:dyDescent="0.25">
      <c r="A46" s="24" t="s">
        <v>26</v>
      </c>
      <c r="B46" s="17">
        <f>+C46+F46</f>
        <v>72</v>
      </c>
      <c r="C46" s="17">
        <f t="shared" si="9"/>
        <v>31</v>
      </c>
      <c r="D46" s="17">
        <f>SUM(D47:D50)</f>
        <v>4</v>
      </c>
      <c r="E46" s="17">
        <f>SUM(E47:E50)</f>
        <v>27</v>
      </c>
      <c r="F46" s="17">
        <f>SUM(G46:H46)</f>
        <v>41</v>
      </c>
      <c r="G46" s="17">
        <f>SUM(G47:G50)</f>
        <v>15</v>
      </c>
      <c r="H46" s="18">
        <f>SUM(H47:H50)</f>
        <v>26</v>
      </c>
      <c r="I46" s="41"/>
      <c r="J46" s="42"/>
    </row>
    <row r="47" spans="1:10" s="25" customFormat="1" ht="18" customHeight="1" x14ac:dyDescent="0.25">
      <c r="A47" s="21" t="s">
        <v>8</v>
      </c>
      <c r="B47" s="22">
        <f t="shared" si="4"/>
        <v>40</v>
      </c>
      <c r="C47" s="22">
        <f t="shared" si="9"/>
        <v>18</v>
      </c>
      <c r="D47" s="22">
        <v>1</v>
      </c>
      <c r="E47" s="22">
        <v>17</v>
      </c>
      <c r="F47" s="22">
        <f t="shared" si="3"/>
        <v>22</v>
      </c>
      <c r="G47" s="22">
        <f>3+8+1</f>
        <v>12</v>
      </c>
      <c r="H47" s="23">
        <f>1+1+6+2</f>
        <v>10</v>
      </c>
      <c r="I47" s="41"/>
      <c r="J47" s="42"/>
    </row>
    <row r="48" spans="1:10" s="19" customFormat="1" ht="18" customHeight="1" x14ac:dyDescent="0.25">
      <c r="A48" s="21" t="s">
        <v>40</v>
      </c>
      <c r="B48" s="22">
        <f t="shared" si="4"/>
        <v>15</v>
      </c>
      <c r="C48" s="22">
        <f t="shared" si="9"/>
        <v>8</v>
      </c>
      <c r="D48" s="22">
        <f>1</f>
        <v>1</v>
      </c>
      <c r="E48" s="22">
        <f>7</f>
        <v>7</v>
      </c>
      <c r="F48" s="22">
        <f t="shared" si="3"/>
        <v>7</v>
      </c>
      <c r="G48" s="22">
        <f>2</f>
        <v>2</v>
      </c>
      <c r="H48" s="23">
        <f>5</f>
        <v>5</v>
      </c>
      <c r="I48" s="41"/>
      <c r="J48" s="42"/>
    </row>
    <row r="49" spans="1:10" s="19" customFormat="1" ht="18" customHeight="1" x14ac:dyDescent="0.25">
      <c r="A49" s="21" t="s">
        <v>41</v>
      </c>
      <c r="B49" s="22">
        <f t="shared" si="4"/>
        <v>7</v>
      </c>
      <c r="C49" s="22">
        <f t="shared" si="9"/>
        <v>4</v>
      </c>
      <c r="D49" s="22">
        <v>2</v>
      </c>
      <c r="E49" s="22">
        <v>2</v>
      </c>
      <c r="F49" s="22">
        <f>+G49+H49</f>
        <v>3</v>
      </c>
      <c r="G49" s="22"/>
      <c r="H49" s="23">
        <v>3</v>
      </c>
      <c r="I49" s="41"/>
      <c r="J49" s="42"/>
    </row>
    <row r="50" spans="1:10" s="19" customFormat="1" ht="18" customHeight="1" x14ac:dyDescent="0.25">
      <c r="A50" s="21" t="s">
        <v>43</v>
      </c>
      <c r="B50" s="22">
        <f t="shared" si="4"/>
        <v>10</v>
      </c>
      <c r="C50" s="22">
        <f t="shared" si="9"/>
        <v>1</v>
      </c>
      <c r="D50" s="22"/>
      <c r="E50" s="22">
        <v>1</v>
      </c>
      <c r="F50" s="22">
        <f t="shared" si="3"/>
        <v>9</v>
      </c>
      <c r="G50" s="22">
        <v>1</v>
      </c>
      <c r="H50" s="23">
        <v>8</v>
      </c>
      <c r="I50" s="41"/>
      <c r="J50" s="42"/>
    </row>
    <row r="51" spans="1:10" s="25" customFormat="1" ht="18" customHeight="1" x14ac:dyDescent="0.25">
      <c r="A51" s="24" t="s">
        <v>27</v>
      </c>
      <c r="B51" s="17">
        <f>+C51+F51</f>
        <v>167</v>
      </c>
      <c r="C51" s="17">
        <f t="shared" si="9"/>
        <v>93</v>
      </c>
      <c r="D51" s="17">
        <f>SUM(D52:D59)</f>
        <v>52</v>
      </c>
      <c r="E51" s="17">
        <f>SUM(E52:E59)</f>
        <v>41</v>
      </c>
      <c r="F51" s="17">
        <f>SUM(G51:H51)</f>
        <v>74</v>
      </c>
      <c r="G51" s="17">
        <f>SUM(G52:G59)</f>
        <v>33</v>
      </c>
      <c r="H51" s="18">
        <f>SUM(H52:H59)</f>
        <v>41</v>
      </c>
      <c r="I51" s="41"/>
      <c r="J51" s="42"/>
    </row>
    <row r="52" spans="1:10" s="26" customFormat="1" ht="18" customHeight="1" x14ac:dyDescent="0.25">
      <c r="A52" s="21" t="s">
        <v>8</v>
      </c>
      <c r="B52" s="22">
        <f t="shared" si="4"/>
        <v>32</v>
      </c>
      <c r="C52" s="22">
        <f t="shared" si="9"/>
        <v>17</v>
      </c>
      <c r="D52" s="22">
        <f>1+4</f>
        <v>5</v>
      </c>
      <c r="E52" s="22">
        <f>2+4+1+5</f>
        <v>12</v>
      </c>
      <c r="F52" s="22">
        <f t="shared" si="3"/>
        <v>15</v>
      </c>
      <c r="G52" s="22">
        <f>3+1</f>
        <v>4</v>
      </c>
      <c r="H52" s="23">
        <f>2+2+1+2+3+1</f>
        <v>11</v>
      </c>
      <c r="I52" s="41"/>
      <c r="J52" s="42"/>
    </row>
    <row r="53" spans="1:10" s="19" customFormat="1" ht="18" customHeight="1" x14ac:dyDescent="0.25">
      <c r="A53" s="21" t="s">
        <v>36</v>
      </c>
      <c r="B53" s="22">
        <f t="shared" si="4"/>
        <v>8</v>
      </c>
      <c r="C53" s="22">
        <f t="shared" si="9"/>
        <v>4</v>
      </c>
      <c r="D53" s="22">
        <v>1</v>
      </c>
      <c r="E53" s="22">
        <v>3</v>
      </c>
      <c r="F53" s="22">
        <f t="shared" si="3"/>
        <v>4</v>
      </c>
      <c r="G53" s="22">
        <v>1</v>
      </c>
      <c r="H53" s="23">
        <v>3</v>
      </c>
      <c r="I53" s="41"/>
      <c r="J53" s="42"/>
    </row>
    <row r="54" spans="1:10" s="19" customFormat="1" ht="18" customHeight="1" x14ac:dyDescent="0.25">
      <c r="A54" s="29" t="s">
        <v>55</v>
      </c>
      <c r="B54" s="27">
        <f t="shared" si="4"/>
        <v>0</v>
      </c>
      <c r="C54" s="27">
        <f t="shared" si="9"/>
        <v>0</v>
      </c>
      <c r="D54" s="27"/>
      <c r="E54" s="27"/>
      <c r="F54" s="22">
        <f>+G54+H54</f>
        <v>0</v>
      </c>
      <c r="G54" s="27"/>
      <c r="H54" s="28"/>
      <c r="I54" s="41"/>
      <c r="J54" s="42"/>
    </row>
    <row r="55" spans="1:10" s="19" customFormat="1" ht="18" customHeight="1" x14ac:dyDescent="0.25">
      <c r="A55" s="29" t="s">
        <v>56</v>
      </c>
      <c r="B55" s="27">
        <f t="shared" si="4"/>
        <v>6</v>
      </c>
      <c r="C55" s="27">
        <f t="shared" si="9"/>
        <v>3</v>
      </c>
      <c r="D55" s="27">
        <v>1</v>
      </c>
      <c r="E55" s="27">
        <v>2</v>
      </c>
      <c r="F55" s="27">
        <f>+G55+H55</f>
        <v>3</v>
      </c>
      <c r="G55" s="27"/>
      <c r="H55" s="28">
        <v>3</v>
      </c>
      <c r="I55" s="41"/>
      <c r="J55" s="42"/>
    </row>
    <row r="56" spans="1:10" s="19" customFormat="1" ht="18" customHeight="1" x14ac:dyDescent="0.25">
      <c r="A56" s="21" t="s">
        <v>57</v>
      </c>
      <c r="B56" s="22">
        <f t="shared" si="4"/>
        <v>8</v>
      </c>
      <c r="C56" s="22">
        <f t="shared" si="9"/>
        <v>4</v>
      </c>
      <c r="D56" s="22">
        <v>1</v>
      </c>
      <c r="E56" s="22">
        <v>3</v>
      </c>
      <c r="F56" s="22">
        <f t="shared" si="3"/>
        <v>4</v>
      </c>
      <c r="G56" s="22">
        <v>4</v>
      </c>
      <c r="H56" s="23"/>
      <c r="I56" s="41"/>
      <c r="J56" s="42"/>
    </row>
    <row r="57" spans="1:10" s="19" customFormat="1" ht="18" customHeight="1" x14ac:dyDescent="0.25">
      <c r="A57" s="21" t="s">
        <v>58</v>
      </c>
      <c r="B57" s="22">
        <f t="shared" si="4"/>
        <v>8</v>
      </c>
      <c r="C57" s="22">
        <f t="shared" si="9"/>
        <v>4</v>
      </c>
      <c r="D57" s="22">
        <v>1</v>
      </c>
      <c r="E57" s="22">
        <v>3</v>
      </c>
      <c r="F57" s="22">
        <f t="shared" si="3"/>
        <v>4</v>
      </c>
      <c r="G57" s="22">
        <v>2</v>
      </c>
      <c r="H57" s="23">
        <v>2</v>
      </c>
      <c r="I57" s="41"/>
      <c r="J57" s="42"/>
    </row>
    <row r="58" spans="1:10" s="19" customFormat="1" ht="18" customHeight="1" x14ac:dyDescent="0.25">
      <c r="A58" s="29" t="s">
        <v>59</v>
      </c>
      <c r="B58" s="22">
        <f t="shared" si="4"/>
        <v>15</v>
      </c>
      <c r="C58" s="22">
        <f t="shared" si="9"/>
        <v>5</v>
      </c>
      <c r="D58" s="22">
        <v>3</v>
      </c>
      <c r="E58" s="22">
        <v>2</v>
      </c>
      <c r="F58" s="22">
        <f t="shared" si="3"/>
        <v>10</v>
      </c>
      <c r="G58" s="22">
        <f>2+2</f>
        <v>4</v>
      </c>
      <c r="H58" s="23">
        <f>4+2</f>
        <v>6</v>
      </c>
      <c r="I58" s="41"/>
      <c r="J58" s="42"/>
    </row>
    <row r="59" spans="1:10" s="25" customFormat="1" ht="18" customHeight="1" x14ac:dyDescent="0.25">
      <c r="A59" s="52" t="s">
        <v>60</v>
      </c>
      <c r="B59" s="17">
        <f>+C59+F59</f>
        <v>90</v>
      </c>
      <c r="C59" s="17">
        <f t="shared" si="9"/>
        <v>56</v>
      </c>
      <c r="D59" s="17">
        <f>SUM(D60:D66)</f>
        <v>40</v>
      </c>
      <c r="E59" s="17">
        <f>SUM(E60:E66)</f>
        <v>16</v>
      </c>
      <c r="F59" s="17">
        <f>SUM(G59:H59)</f>
        <v>34</v>
      </c>
      <c r="G59" s="17">
        <f>SUM(G60:G66)</f>
        <v>18</v>
      </c>
      <c r="H59" s="18">
        <f>SUM(H60:H66)</f>
        <v>16</v>
      </c>
      <c r="I59" s="53"/>
      <c r="J59" s="54"/>
    </row>
    <row r="60" spans="1:10" s="19" customFormat="1" ht="18" customHeight="1" x14ac:dyDescent="0.25">
      <c r="A60" s="33" t="s">
        <v>61</v>
      </c>
      <c r="B60" s="22">
        <f t="shared" ref="B60:B66" si="11">+C60+F60</f>
        <v>15</v>
      </c>
      <c r="C60" s="22">
        <f t="shared" si="9"/>
        <v>6</v>
      </c>
      <c r="D60" s="22">
        <v>3</v>
      </c>
      <c r="E60" s="22">
        <v>3</v>
      </c>
      <c r="F60" s="22">
        <f t="shared" ref="F60:F66" si="12">+G60+H60</f>
        <v>9</v>
      </c>
      <c r="G60" s="22">
        <f>1+2</f>
        <v>3</v>
      </c>
      <c r="H60" s="23">
        <f>5+1</f>
        <v>6</v>
      </c>
      <c r="I60" s="41"/>
      <c r="J60" s="42"/>
    </row>
    <row r="61" spans="1:10" s="19" customFormat="1" ht="18" customHeight="1" x14ac:dyDescent="0.25">
      <c r="A61" s="33" t="s">
        <v>62</v>
      </c>
      <c r="B61" s="22">
        <f t="shared" si="11"/>
        <v>5</v>
      </c>
      <c r="C61" s="22">
        <f t="shared" si="9"/>
        <v>1</v>
      </c>
      <c r="D61" s="22"/>
      <c r="E61" s="22">
        <v>1</v>
      </c>
      <c r="F61" s="22">
        <f t="shared" si="12"/>
        <v>4</v>
      </c>
      <c r="G61" s="22">
        <v>2</v>
      </c>
      <c r="H61" s="23">
        <v>2</v>
      </c>
      <c r="I61" s="41"/>
      <c r="J61" s="42"/>
    </row>
    <row r="62" spans="1:10" s="19" customFormat="1" ht="18" customHeight="1" x14ac:dyDescent="0.25">
      <c r="A62" s="33" t="s">
        <v>63</v>
      </c>
      <c r="B62" s="22">
        <f t="shared" si="11"/>
        <v>9</v>
      </c>
      <c r="C62" s="22">
        <f t="shared" si="9"/>
        <v>5</v>
      </c>
      <c r="D62" s="22">
        <v>4</v>
      </c>
      <c r="E62" s="22">
        <v>1</v>
      </c>
      <c r="F62" s="22">
        <f t="shared" si="12"/>
        <v>4</v>
      </c>
      <c r="G62" s="22">
        <v>2</v>
      </c>
      <c r="H62" s="23">
        <v>2</v>
      </c>
      <c r="I62" s="41"/>
      <c r="J62" s="42"/>
    </row>
    <row r="63" spans="1:10" s="19" customFormat="1" ht="18" customHeight="1" x14ac:dyDescent="0.25">
      <c r="A63" s="33" t="s">
        <v>64</v>
      </c>
      <c r="B63" s="22">
        <f t="shared" si="11"/>
        <v>20</v>
      </c>
      <c r="C63" s="22">
        <f t="shared" si="9"/>
        <v>15</v>
      </c>
      <c r="D63" s="22">
        <v>8</v>
      </c>
      <c r="E63" s="22">
        <v>7</v>
      </c>
      <c r="F63" s="22">
        <f t="shared" si="12"/>
        <v>5</v>
      </c>
      <c r="G63" s="22">
        <v>3</v>
      </c>
      <c r="H63" s="23">
        <v>2</v>
      </c>
      <c r="I63" s="41"/>
      <c r="J63" s="42"/>
    </row>
    <row r="64" spans="1:10" s="19" customFormat="1" ht="18" customHeight="1" x14ac:dyDescent="0.25">
      <c r="A64" s="33" t="s">
        <v>65</v>
      </c>
      <c r="B64" s="22">
        <f t="shared" si="11"/>
        <v>6</v>
      </c>
      <c r="C64" s="22">
        <f t="shared" si="9"/>
        <v>5</v>
      </c>
      <c r="D64" s="22">
        <v>4</v>
      </c>
      <c r="E64" s="22">
        <v>1</v>
      </c>
      <c r="F64" s="22">
        <f>+G64+H64</f>
        <v>1</v>
      </c>
      <c r="G64" s="22">
        <v>1</v>
      </c>
      <c r="H64" s="23"/>
      <c r="I64" s="41"/>
      <c r="J64" s="42"/>
    </row>
    <row r="65" spans="1:10" s="19" customFormat="1" ht="18" customHeight="1" x14ac:dyDescent="0.25">
      <c r="A65" s="33" t="s">
        <v>66</v>
      </c>
      <c r="B65" s="22">
        <f t="shared" si="11"/>
        <v>15</v>
      </c>
      <c r="C65" s="22">
        <f>+D65+E65</f>
        <v>10</v>
      </c>
      <c r="D65" s="22">
        <v>10</v>
      </c>
      <c r="E65" s="22"/>
      <c r="F65" s="22">
        <f t="shared" si="12"/>
        <v>5</v>
      </c>
      <c r="G65" s="22">
        <v>2</v>
      </c>
      <c r="H65" s="23">
        <v>3</v>
      </c>
      <c r="I65" s="41"/>
      <c r="J65" s="42"/>
    </row>
    <row r="66" spans="1:10" s="19" customFormat="1" ht="18" customHeight="1" x14ac:dyDescent="0.25">
      <c r="A66" s="33" t="s">
        <v>67</v>
      </c>
      <c r="B66" s="22">
        <f t="shared" si="11"/>
        <v>20</v>
      </c>
      <c r="C66" s="22">
        <f>+D66+E66</f>
        <v>14</v>
      </c>
      <c r="D66" s="22">
        <v>11</v>
      </c>
      <c r="E66" s="22">
        <v>3</v>
      </c>
      <c r="F66" s="22">
        <f t="shared" si="12"/>
        <v>6</v>
      </c>
      <c r="G66" s="22">
        <v>5</v>
      </c>
      <c r="H66" s="23">
        <v>1</v>
      </c>
      <c r="I66" s="41"/>
      <c r="J66" s="42"/>
    </row>
    <row r="67" spans="1:10" s="25" customFormat="1" ht="18" customHeight="1" x14ac:dyDescent="0.25">
      <c r="A67" s="24" t="s">
        <v>28</v>
      </c>
      <c r="B67" s="17">
        <f>+C67+F67</f>
        <v>127</v>
      </c>
      <c r="C67" s="17">
        <f t="shared" ref="C67" si="13">SUM(C68:C73)</f>
        <v>69</v>
      </c>
      <c r="D67" s="17">
        <f>SUM(D68:D73)</f>
        <v>21</v>
      </c>
      <c r="E67" s="17">
        <f>SUM(E68:E73)</f>
        <v>48</v>
      </c>
      <c r="F67" s="17">
        <f>SUM(G67:H67)</f>
        <v>58</v>
      </c>
      <c r="G67" s="17">
        <f>SUM(G68:G73)</f>
        <v>15</v>
      </c>
      <c r="H67" s="18">
        <f>SUM(H68:H73)</f>
        <v>43</v>
      </c>
      <c r="I67" s="41"/>
      <c r="J67" s="42"/>
    </row>
    <row r="68" spans="1:10" s="19" customFormat="1" ht="18" customHeight="1" x14ac:dyDescent="0.25">
      <c r="A68" s="21" t="s">
        <v>10</v>
      </c>
      <c r="B68" s="22">
        <f t="shared" si="4"/>
        <v>18</v>
      </c>
      <c r="C68" s="22">
        <f>+D68+E68</f>
        <v>8</v>
      </c>
      <c r="D68" s="22">
        <v>3</v>
      </c>
      <c r="E68" s="22">
        <v>5</v>
      </c>
      <c r="F68" s="22">
        <f t="shared" ref="F68:F73" si="14">+G68+H68</f>
        <v>10</v>
      </c>
      <c r="G68" s="22">
        <v>1</v>
      </c>
      <c r="H68" s="23">
        <f>7+2</f>
        <v>9</v>
      </c>
      <c r="I68" s="41"/>
      <c r="J68" s="42"/>
    </row>
    <row r="69" spans="1:10" s="19" customFormat="1" ht="18" customHeight="1" x14ac:dyDescent="0.25">
      <c r="A69" s="21" t="s">
        <v>11</v>
      </c>
      <c r="B69" s="22">
        <f t="shared" si="4"/>
        <v>20</v>
      </c>
      <c r="C69" s="22">
        <f>+D69+E69</f>
        <v>15</v>
      </c>
      <c r="D69" s="22">
        <v>6</v>
      </c>
      <c r="E69" s="22">
        <v>9</v>
      </c>
      <c r="F69" s="22">
        <f t="shared" si="14"/>
        <v>5</v>
      </c>
      <c r="G69" s="22">
        <v>1</v>
      </c>
      <c r="H69" s="23">
        <v>4</v>
      </c>
      <c r="I69" s="41"/>
      <c r="J69" s="42"/>
    </row>
    <row r="70" spans="1:10" s="19" customFormat="1" ht="18" customHeight="1" x14ac:dyDescent="0.25">
      <c r="A70" s="21" t="s">
        <v>12</v>
      </c>
      <c r="B70" s="22">
        <f t="shared" si="4"/>
        <v>15</v>
      </c>
      <c r="C70" s="22">
        <f>+D70+E70</f>
        <v>7</v>
      </c>
      <c r="D70" s="22">
        <v>2</v>
      </c>
      <c r="E70" s="22">
        <v>5</v>
      </c>
      <c r="F70" s="22">
        <f t="shared" si="14"/>
        <v>8</v>
      </c>
      <c r="G70" s="22">
        <f>1+1+1</f>
        <v>3</v>
      </c>
      <c r="H70" s="23">
        <f>1+3+1</f>
        <v>5</v>
      </c>
      <c r="I70" s="41"/>
      <c r="J70" s="42"/>
    </row>
    <row r="71" spans="1:10" s="19" customFormat="1" ht="18" customHeight="1" x14ac:dyDescent="0.25">
      <c r="A71" s="21" t="s">
        <v>13</v>
      </c>
      <c r="B71" s="22">
        <f t="shared" si="4"/>
        <v>25</v>
      </c>
      <c r="C71" s="22">
        <f>+D71+E71</f>
        <v>15</v>
      </c>
      <c r="D71" s="22">
        <f>3+1</f>
        <v>4</v>
      </c>
      <c r="E71" s="22">
        <f>1+10</f>
        <v>11</v>
      </c>
      <c r="F71" s="22">
        <f t="shared" si="14"/>
        <v>10</v>
      </c>
      <c r="G71" s="22">
        <f>2+3</f>
        <v>5</v>
      </c>
      <c r="H71" s="23">
        <f>1+3+1</f>
        <v>5</v>
      </c>
      <c r="I71" s="41"/>
      <c r="J71" s="42"/>
    </row>
    <row r="72" spans="1:10" s="19" customFormat="1" ht="18" customHeight="1" x14ac:dyDescent="0.25">
      <c r="A72" s="21" t="s">
        <v>14</v>
      </c>
      <c r="B72" s="22">
        <f t="shared" si="4"/>
        <v>29</v>
      </c>
      <c r="C72" s="22">
        <f t="shared" ref="C72:C73" si="15">+D72+E72</f>
        <v>20</v>
      </c>
      <c r="D72" s="22">
        <v>5</v>
      </c>
      <c r="E72" s="22">
        <v>15</v>
      </c>
      <c r="F72" s="22">
        <f t="shared" si="14"/>
        <v>9</v>
      </c>
      <c r="G72" s="22">
        <v>1</v>
      </c>
      <c r="H72" s="23">
        <v>8</v>
      </c>
      <c r="I72" s="41"/>
      <c r="J72" s="42"/>
    </row>
    <row r="73" spans="1:10" s="19" customFormat="1" ht="18" customHeight="1" x14ac:dyDescent="0.25">
      <c r="A73" s="21" t="s">
        <v>15</v>
      </c>
      <c r="B73" s="22">
        <f t="shared" si="4"/>
        <v>20</v>
      </c>
      <c r="C73" s="22">
        <f t="shared" si="15"/>
        <v>4</v>
      </c>
      <c r="D73" s="22">
        <v>1</v>
      </c>
      <c r="E73" s="22">
        <v>3</v>
      </c>
      <c r="F73" s="22">
        <f t="shared" si="14"/>
        <v>16</v>
      </c>
      <c r="G73" s="22">
        <v>4</v>
      </c>
      <c r="H73" s="23">
        <v>12</v>
      </c>
      <c r="I73" s="41"/>
      <c r="J73" s="42"/>
    </row>
    <row r="74" spans="1:10" s="19" customFormat="1" ht="18" customHeight="1" x14ac:dyDescent="0.25">
      <c r="A74" s="21"/>
      <c r="B74" s="47"/>
      <c r="C74" s="47"/>
      <c r="D74" s="47"/>
      <c r="E74" s="47"/>
      <c r="F74" s="47"/>
      <c r="G74" s="47"/>
      <c r="H74" s="48"/>
      <c r="I74" s="41"/>
      <c r="J74" s="42"/>
    </row>
    <row r="75" spans="1:10" s="25" customFormat="1" ht="18" customHeight="1" x14ac:dyDescent="0.25">
      <c r="A75" s="16" t="s">
        <v>32</v>
      </c>
      <c r="B75" s="17">
        <f>+C75+F75</f>
        <v>520</v>
      </c>
      <c r="C75" s="17">
        <f>+D75+E75</f>
        <v>272</v>
      </c>
      <c r="D75" s="17">
        <f>SUM(D77:D83)</f>
        <v>152</v>
      </c>
      <c r="E75" s="17">
        <f>SUM(E77:E83)</f>
        <v>120</v>
      </c>
      <c r="F75" s="17">
        <f>+G75+H75</f>
        <v>248</v>
      </c>
      <c r="G75" s="17">
        <f>SUM(G77:G83)</f>
        <v>139</v>
      </c>
      <c r="H75" s="18">
        <f>SUM(H77:H83)</f>
        <v>109</v>
      </c>
      <c r="I75" s="41"/>
      <c r="J75" s="42"/>
    </row>
    <row r="76" spans="1:10" s="25" customFormat="1" ht="18" customHeight="1" x14ac:dyDescent="0.25">
      <c r="A76" s="20"/>
      <c r="B76" s="17">
        <f t="shared" ref="B76:B83" si="16">+C76+F76</f>
        <v>0</v>
      </c>
      <c r="C76" s="17"/>
      <c r="D76" s="17"/>
      <c r="E76" s="17"/>
      <c r="F76" s="17"/>
      <c r="G76" s="17"/>
      <c r="H76" s="18"/>
      <c r="I76" s="41"/>
      <c r="J76" s="42"/>
    </row>
    <row r="77" spans="1:10" s="19" customFormat="1" ht="18" customHeight="1" x14ac:dyDescent="0.25">
      <c r="A77" s="21" t="s">
        <v>48</v>
      </c>
      <c r="B77" s="22">
        <f t="shared" si="16"/>
        <v>80</v>
      </c>
      <c r="C77" s="22">
        <f t="shared" ref="C77:C83" si="17">+D77+E77</f>
        <v>45</v>
      </c>
      <c r="D77" s="22">
        <v>29</v>
      </c>
      <c r="E77" s="22">
        <v>16</v>
      </c>
      <c r="F77" s="22">
        <f t="shared" ref="F77:F83" si="18">+G77+H77</f>
        <v>35</v>
      </c>
      <c r="G77" s="22">
        <f>13+4</f>
        <v>17</v>
      </c>
      <c r="H77" s="23">
        <f>1+17</f>
        <v>18</v>
      </c>
      <c r="I77" s="41"/>
      <c r="J77" s="42"/>
    </row>
    <row r="78" spans="1:10" s="19" customFormat="1" ht="18" customHeight="1" x14ac:dyDescent="0.25">
      <c r="A78" s="21" t="s">
        <v>49</v>
      </c>
      <c r="B78" s="22">
        <f t="shared" si="16"/>
        <v>47</v>
      </c>
      <c r="C78" s="22">
        <f t="shared" si="17"/>
        <v>18</v>
      </c>
      <c r="D78" s="22">
        <v>10</v>
      </c>
      <c r="E78" s="22">
        <v>8</v>
      </c>
      <c r="F78" s="22">
        <f t="shared" si="18"/>
        <v>29</v>
      </c>
      <c r="G78" s="22">
        <f>16</f>
        <v>16</v>
      </c>
      <c r="H78" s="23">
        <f>11+2</f>
        <v>13</v>
      </c>
      <c r="I78" s="41"/>
      <c r="J78" s="42"/>
    </row>
    <row r="79" spans="1:10" s="19" customFormat="1" ht="18" customHeight="1" x14ac:dyDescent="0.25">
      <c r="A79" s="21" t="s">
        <v>50</v>
      </c>
      <c r="B79" s="22">
        <f t="shared" si="16"/>
        <v>74</v>
      </c>
      <c r="C79" s="22">
        <f t="shared" si="17"/>
        <v>42</v>
      </c>
      <c r="D79" s="22">
        <v>24</v>
      </c>
      <c r="E79" s="22">
        <v>18</v>
      </c>
      <c r="F79" s="22">
        <f t="shared" si="18"/>
        <v>32</v>
      </c>
      <c r="G79" s="22">
        <f>18+2</f>
        <v>20</v>
      </c>
      <c r="H79" s="23">
        <f>9+3</f>
        <v>12</v>
      </c>
      <c r="I79" s="41"/>
      <c r="J79" s="42"/>
    </row>
    <row r="80" spans="1:10" s="19" customFormat="1" ht="18" customHeight="1" x14ac:dyDescent="0.25">
      <c r="A80" s="21" t="s">
        <v>51</v>
      </c>
      <c r="B80" s="22">
        <f t="shared" si="16"/>
        <v>53</v>
      </c>
      <c r="C80" s="22">
        <f t="shared" si="17"/>
        <v>28</v>
      </c>
      <c r="D80" s="22">
        <v>15</v>
      </c>
      <c r="E80" s="22">
        <v>13</v>
      </c>
      <c r="F80" s="22">
        <f t="shared" si="18"/>
        <v>25</v>
      </c>
      <c r="G80" s="22">
        <v>12</v>
      </c>
      <c r="H80" s="23">
        <f>2+11</f>
        <v>13</v>
      </c>
      <c r="I80" s="41"/>
      <c r="J80" s="42"/>
    </row>
    <row r="81" spans="1:10" s="19" customFormat="1" ht="18" customHeight="1" x14ac:dyDescent="0.25">
      <c r="A81" s="21" t="s">
        <v>52</v>
      </c>
      <c r="B81" s="22">
        <f t="shared" si="16"/>
        <v>125</v>
      </c>
      <c r="C81" s="22">
        <f t="shared" si="17"/>
        <v>71</v>
      </c>
      <c r="D81" s="22">
        <v>38</v>
      </c>
      <c r="E81" s="22">
        <v>33</v>
      </c>
      <c r="F81" s="22">
        <f t="shared" si="18"/>
        <v>54</v>
      </c>
      <c r="G81" s="22">
        <f>33+2</f>
        <v>35</v>
      </c>
      <c r="H81" s="23">
        <f>19</f>
        <v>19</v>
      </c>
      <c r="I81" s="41"/>
      <c r="J81" s="42"/>
    </row>
    <row r="82" spans="1:10" s="19" customFormat="1" ht="18" customHeight="1" x14ac:dyDescent="0.25">
      <c r="A82" s="21" t="s">
        <v>53</v>
      </c>
      <c r="B82" s="22">
        <f t="shared" si="16"/>
        <v>73</v>
      </c>
      <c r="C82" s="22">
        <f t="shared" si="17"/>
        <v>34</v>
      </c>
      <c r="D82" s="22">
        <v>17</v>
      </c>
      <c r="E82" s="22">
        <v>17</v>
      </c>
      <c r="F82" s="22">
        <f t="shared" si="18"/>
        <v>39</v>
      </c>
      <c r="G82" s="22">
        <f>20+2</f>
        <v>22</v>
      </c>
      <c r="H82" s="23">
        <f>16+1</f>
        <v>17</v>
      </c>
      <c r="I82" s="41"/>
      <c r="J82" s="42"/>
    </row>
    <row r="83" spans="1:10" s="19" customFormat="1" ht="18" customHeight="1" x14ac:dyDescent="0.25">
      <c r="A83" s="30" t="s">
        <v>54</v>
      </c>
      <c r="B83" s="45">
        <f t="shared" si="16"/>
        <v>68</v>
      </c>
      <c r="C83" s="45">
        <f t="shared" si="17"/>
        <v>34</v>
      </c>
      <c r="D83" s="45">
        <v>19</v>
      </c>
      <c r="E83" s="45">
        <v>15</v>
      </c>
      <c r="F83" s="45">
        <f t="shared" si="18"/>
        <v>34</v>
      </c>
      <c r="G83" s="45">
        <f>16+1</f>
        <v>17</v>
      </c>
      <c r="H83" s="46">
        <v>17</v>
      </c>
      <c r="I83" s="41"/>
      <c r="J83" s="42"/>
    </row>
    <row r="84" spans="1:10" s="32" customFormat="1" ht="15" customHeight="1" x14ac:dyDescent="0.2">
      <c r="A84" s="31" t="s">
        <v>76</v>
      </c>
      <c r="B84" s="31"/>
      <c r="C84" s="31"/>
      <c r="D84" s="31"/>
      <c r="E84" s="31"/>
      <c r="F84" s="31"/>
      <c r="G84" s="31"/>
      <c r="H84" s="31"/>
      <c r="I84" s="50"/>
      <c r="J84" s="51"/>
    </row>
    <row r="85" spans="1:10" s="49" customFormat="1" ht="12" customHeight="1" x14ac:dyDescent="0.25">
      <c r="A85" s="31" t="s">
        <v>9</v>
      </c>
      <c r="B85" s="31"/>
      <c r="C85" s="31"/>
      <c r="D85" s="31"/>
      <c r="E85" s="31"/>
      <c r="F85" s="31"/>
      <c r="G85" s="31"/>
      <c r="H85" s="31"/>
      <c r="I85" s="41"/>
    </row>
    <row r="86" spans="1:10" ht="20.100000000000001" customHeight="1" x14ac:dyDescent="0.3">
      <c r="A86" s="3"/>
      <c r="I86" s="41"/>
    </row>
    <row r="87" spans="1:10" ht="20.100000000000001" customHeight="1" x14ac:dyDescent="0.3">
      <c r="I87" s="41"/>
    </row>
    <row r="88" spans="1:10" ht="20.100000000000001" customHeight="1" x14ac:dyDescent="0.3">
      <c r="I88" s="41"/>
    </row>
    <row r="89" spans="1:10" ht="20.100000000000001" customHeight="1" x14ac:dyDescent="0.3">
      <c r="I89" s="41"/>
    </row>
    <row r="90" spans="1:10" ht="20.100000000000001" customHeight="1" x14ac:dyDescent="0.3">
      <c r="F90" s="2" t="s">
        <v>0</v>
      </c>
      <c r="I90" s="41"/>
    </row>
    <row r="91" spans="1:10" ht="20.100000000000001" customHeight="1" x14ac:dyDescent="0.3">
      <c r="I91" s="41"/>
    </row>
    <row r="92" spans="1:10" ht="20.100000000000001" customHeight="1" x14ac:dyDescent="0.3">
      <c r="I92" s="41"/>
    </row>
    <row r="93" spans="1:10" ht="20.100000000000001" customHeight="1" x14ac:dyDescent="0.3">
      <c r="I93" s="41"/>
    </row>
    <row r="94" spans="1:10" ht="20.100000000000001" customHeight="1" x14ac:dyDescent="0.3">
      <c r="I94" s="41"/>
    </row>
    <row r="95" spans="1:10" ht="20.100000000000001" customHeight="1" x14ac:dyDescent="0.3">
      <c r="B95" s="1"/>
      <c r="C95" s="1"/>
      <c r="I95" s="41"/>
    </row>
    <row r="96" spans="1:10" ht="20.100000000000001" customHeight="1" x14ac:dyDescent="0.3">
      <c r="B96" s="1"/>
      <c r="C96" s="1"/>
      <c r="I96" s="41"/>
    </row>
    <row r="97" spans="1:9" ht="20.100000000000001" customHeight="1" x14ac:dyDescent="0.3">
      <c r="A97" s="1" t="s">
        <v>0</v>
      </c>
      <c r="I97" s="41"/>
    </row>
    <row r="98" spans="1:9" ht="20.100000000000001" customHeight="1" x14ac:dyDescent="0.3">
      <c r="A98" s="1" t="s">
        <v>0</v>
      </c>
      <c r="I98" s="41"/>
    </row>
    <row r="99" spans="1:9" ht="20.100000000000001" customHeight="1" x14ac:dyDescent="0.3">
      <c r="I99" s="41"/>
    </row>
    <row r="100" spans="1:9" ht="20.100000000000001" customHeight="1" x14ac:dyDescent="0.3">
      <c r="I100" s="41"/>
    </row>
    <row r="101" spans="1:9" ht="20.100000000000001" customHeight="1" x14ac:dyDescent="0.3">
      <c r="I101" s="41"/>
    </row>
    <row r="102" spans="1:9" ht="20.100000000000001" customHeight="1" x14ac:dyDescent="0.3">
      <c r="I102" s="41"/>
    </row>
    <row r="103" spans="1:9" ht="20.100000000000001" customHeight="1" x14ac:dyDescent="0.3">
      <c r="I103" s="41"/>
    </row>
    <row r="104" spans="1:9" ht="20.100000000000001" customHeight="1" x14ac:dyDescent="0.3">
      <c r="I104" s="41"/>
    </row>
    <row r="105" spans="1:9" ht="20.100000000000001" customHeight="1" x14ac:dyDescent="0.3">
      <c r="I105" s="41"/>
    </row>
    <row r="106" spans="1:9" ht="20.100000000000001" customHeight="1" x14ac:dyDescent="0.3">
      <c r="I106" s="41"/>
    </row>
    <row r="107" spans="1:9" ht="20.100000000000001" customHeight="1" x14ac:dyDescent="0.3">
      <c r="I107" s="41"/>
    </row>
    <row r="108" spans="1:9" ht="20.100000000000001" customHeight="1" x14ac:dyDescent="0.3">
      <c r="I108" s="41"/>
    </row>
    <row r="109" spans="1:9" ht="20.100000000000001" customHeight="1" x14ac:dyDescent="0.3">
      <c r="I109" s="41"/>
    </row>
    <row r="110" spans="1:9" ht="20.100000000000001" customHeight="1" x14ac:dyDescent="0.3">
      <c r="I110" s="41"/>
    </row>
    <row r="111" spans="1:9" ht="20.100000000000001" customHeight="1" x14ac:dyDescent="0.3">
      <c r="I111" s="41"/>
    </row>
    <row r="112" spans="1:9" ht="20.100000000000001" customHeight="1" x14ac:dyDescent="0.3">
      <c r="I112" s="41"/>
    </row>
    <row r="113" spans="9:9" ht="20.100000000000001" customHeight="1" x14ac:dyDescent="0.3">
      <c r="I113" s="41"/>
    </row>
    <row r="114" spans="9:9" ht="20.100000000000001" customHeight="1" x14ac:dyDescent="0.3">
      <c r="I114" s="41"/>
    </row>
    <row r="130" spans="8:11" s="2" customFormat="1" ht="20.100000000000001" customHeight="1" x14ac:dyDescent="0.3">
      <c r="H130" s="1"/>
      <c r="I130" s="36"/>
      <c r="J130" s="3"/>
      <c r="K130" s="3"/>
    </row>
    <row r="131" spans="8:11" s="2" customFormat="1" ht="20.100000000000001" customHeight="1" x14ac:dyDescent="0.3">
      <c r="H131" s="1"/>
      <c r="I131" s="36"/>
      <c r="J131" s="3"/>
      <c r="K131" s="3"/>
    </row>
    <row r="140" spans="8:11" s="2" customFormat="1" ht="20.100000000000001" customHeight="1" x14ac:dyDescent="0.3">
      <c r="H140" s="1"/>
      <c r="I140" s="36"/>
      <c r="J140" s="3"/>
      <c r="K140" s="3"/>
    </row>
  </sheetData>
  <mergeCells count="13">
    <mergeCell ref="A8:A10"/>
    <mergeCell ref="B8:B10"/>
    <mergeCell ref="C8:E8"/>
    <mergeCell ref="F8:H8"/>
    <mergeCell ref="C9:C10"/>
    <mergeCell ref="D9:E9"/>
    <mergeCell ref="F9:F10"/>
    <mergeCell ref="G9:H9"/>
    <mergeCell ref="A1:H1"/>
    <mergeCell ref="A2:H2"/>
    <mergeCell ref="A3:H3"/>
    <mergeCell ref="A5:H5"/>
    <mergeCell ref="A6:H6"/>
  </mergeCells>
  <printOptions horizontalCentered="1"/>
  <pageMargins left="0.70866141732283472" right="0.59055118110236227" top="0.74803149606299213" bottom="0.59055118110236227" header="7.874015748031496E-2" footer="0.27559055118110237"/>
  <pageSetup paperSize="9" scale="58" firstPageNumber="0" orientation="portrait" r:id="rId1"/>
  <headerFooter alignWithMargins="0"/>
  <rowBreaks count="1" manualBreakCount="1">
    <brk id="9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E1D7E9-CC6D-4BA4-BED1-B55DD841F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B0D446-343F-42B4-A7C6-A53BE48F7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721A78-7660-4455-9189-67C6A58C89D9}">
  <ds:schemaRefs>
    <ds:schemaRef ds:uri="http://schemas.microsoft.com/office/2006/documentManagement/types"/>
    <ds:schemaRef ds:uri="http://purl.org/dc/terms/"/>
    <ds:schemaRef ds:uri="62f58b04-9c33-490c-ba7e-c6fd6f91e41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2e95bf99-24e0-4882-8195-e9d4d86930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Administrativo 1 (4)</vt:lpstr>
      <vt:lpstr>'Administrativo 1 (4)'!Área_de_impresión</vt:lpstr>
      <vt:lpstr>'Administrativo 1 (4)'!Excel_BuiltIn_Print_Area_1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LUZMELIA BERNAL</dc:creator>
  <cp:lastModifiedBy>ADYS ARROCHA</cp:lastModifiedBy>
  <cp:revision>1</cp:revision>
  <cp:lastPrinted>2022-06-10T20:28:51Z</cp:lastPrinted>
  <dcterms:created xsi:type="dcterms:W3CDTF">2008-08-18T19:00:22Z</dcterms:created>
  <dcterms:modified xsi:type="dcterms:W3CDTF">2022-06-10T20:30:59Z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