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95.22\Server\PRESUPUESTO_SERVIDOR\4. EJECUCIÓN PRESUPUESTARIA POR AÑO\INFORMES DE EJECUCION POR AÑO\2023\agosto\WEB\"/>
    </mc:Choice>
  </mc:AlternateContent>
  <bookViews>
    <workbookView xWindow="0" yWindow="0" windowWidth="28800" windowHeight="12330" tabRatio="876" activeTab="2"/>
  </bookViews>
  <sheets>
    <sheet name="ingresos" sheetId="9" r:id="rId1"/>
    <sheet name="funcionamiento" sheetId="63" r:id="rId2"/>
    <sheet name="inversiones" sheetId="23" r:id="rId3"/>
  </sheets>
  <externalReferences>
    <externalReference r:id="rId4"/>
  </externalReferences>
  <definedNames>
    <definedName name="a">"$#REF!.$CP$1"</definedName>
    <definedName name="_xlnm.Print_Area" localSheetId="0">ingresos!$A$1:$J$34</definedName>
    <definedName name="_xlnm.Print_Area" localSheetId="2">inversiones!$A$3:$N$62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8_1">[1]INGRESOS!$A$6:$I$39</definedName>
    <definedName name="Excel_BuiltIn_Print_Area_8_1_1">[1]INGRESOS!$A$6:$I$40</definedName>
    <definedName name="Excel_BuiltIn_Print_Area_9_1">#REF!</definedName>
    <definedName name="Excel_BuiltIn_Print_Titles_11">#REF!</definedName>
    <definedName name="Excel_BuiltIn_Print_Titles_12_1">"$#REF!.$A$1:$B$65535;$#REF!.$A$1:$IV$7"</definedName>
    <definedName name="Excel_BuiltIn_Print_Titles_7">#REF!</definedName>
    <definedName name="Excel_BuiltIn_Print_Titles_7_1">"$cuadro_A_1.$#REF!$#REF!:$#REF!$#REF!"</definedName>
    <definedName name="Excel_BuiltIn_Print_Titles_8_1">[1]INGRESOS!$A$1:$IV$5</definedName>
    <definedName name="_xlnm.Print_Titles" localSheetId="1">funcionamiento!$2:$8</definedName>
  </definedNames>
  <calcPr calcId="162913"/>
</workbook>
</file>

<file path=xl/calcChain.xml><?xml version="1.0" encoding="utf-8"?>
<calcChain xmlns="http://schemas.openxmlformats.org/spreadsheetml/2006/main">
  <c r="H24" i="9" l="1"/>
  <c r="H27" i="23" l="1"/>
  <c r="J34" i="23"/>
  <c r="E32" i="23"/>
  <c r="D15" i="23"/>
  <c r="H11" i="63" l="1"/>
  <c r="C161" i="63" l="1"/>
  <c r="C154" i="63"/>
  <c r="D165" i="63"/>
  <c r="E165" i="63"/>
  <c r="F165" i="63"/>
  <c r="C165" i="63"/>
  <c r="D161" i="63"/>
  <c r="E161" i="63"/>
  <c r="F161" i="63"/>
  <c r="D159" i="63"/>
  <c r="E159" i="63"/>
  <c r="F159" i="63"/>
  <c r="C159" i="63"/>
  <c r="D154" i="63"/>
  <c r="E154" i="63"/>
  <c r="F154" i="63"/>
  <c r="D152" i="63"/>
  <c r="E152" i="63"/>
  <c r="F152" i="63"/>
  <c r="C152" i="63"/>
  <c r="D147" i="63"/>
  <c r="D146" i="63" s="1"/>
  <c r="E147" i="63"/>
  <c r="E146" i="63" s="1"/>
  <c r="F147" i="63"/>
  <c r="F146" i="63" s="1"/>
  <c r="C147" i="63"/>
  <c r="C146" i="63" s="1"/>
  <c r="D136" i="63"/>
  <c r="E136" i="63"/>
  <c r="F136" i="63"/>
  <c r="C136" i="63"/>
  <c r="D134" i="63"/>
  <c r="E134" i="63"/>
  <c r="F134" i="63"/>
  <c r="C134" i="63"/>
  <c r="D125" i="63"/>
  <c r="E125" i="63"/>
  <c r="F125" i="63"/>
  <c r="C125" i="63"/>
  <c r="D119" i="63"/>
  <c r="E119" i="63"/>
  <c r="F119" i="63"/>
  <c r="C119" i="63"/>
  <c r="D111" i="63"/>
  <c r="E111" i="63"/>
  <c r="F111" i="63"/>
  <c r="C111" i="63"/>
  <c r="D105" i="63"/>
  <c r="E105" i="63"/>
  <c r="F105" i="63"/>
  <c r="C105" i="63"/>
  <c r="E101" i="63"/>
  <c r="D101" i="63"/>
  <c r="F101" i="63"/>
  <c r="C101" i="63"/>
  <c r="D95" i="63"/>
  <c r="E95" i="63"/>
  <c r="F95" i="63"/>
  <c r="C95" i="63"/>
  <c r="D89" i="63"/>
  <c r="E89" i="63"/>
  <c r="F89" i="63"/>
  <c r="C89" i="63"/>
  <c r="D86" i="63"/>
  <c r="E86" i="63"/>
  <c r="F86" i="63"/>
  <c r="C86" i="63"/>
  <c r="E77" i="63"/>
  <c r="D77" i="63"/>
  <c r="F77" i="63"/>
  <c r="C77" i="63"/>
  <c r="D72" i="63"/>
  <c r="E72" i="63"/>
  <c r="F72" i="63"/>
  <c r="C72" i="63"/>
  <c r="D70" i="63"/>
  <c r="E70" i="63"/>
  <c r="F70" i="63"/>
  <c r="C70" i="63"/>
  <c r="D65" i="63"/>
  <c r="E65" i="63"/>
  <c r="F65" i="63"/>
  <c r="C65" i="63"/>
  <c r="D60" i="63"/>
  <c r="E60" i="63"/>
  <c r="F60" i="63"/>
  <c r="C60" i="63"/>
  <c r="D56" i="63"/>
  <c r="E56" i="63"/>
  <c r="F56" i="63"/>
  <c r="C56" i="63"/>
  <c r="D53" i="63"/>
  <c r="E53" i="63"/>
  <c r="F53" i="63"/>
  <c r="C53" i="63"/>
  <c r="D51" i="63"/>
  <c r="E51" i="63"/>
  <c r="F51" i="63"/>
  <c r="C51" i="63"/>
  <c r="D42" i="63"/>
  <c r="E42" i="63"/>
  <c r="F42" i="63"/>
  <c r="C42" i="63"/>
  <c r="D37" i="63"/>
  <c r="E37" i="63"/>
  <c r="F37" i="63"/>
  <c r="C37" i="63"/>
  <c r="C27" i="63"/>
  <c r="F29" i="63"/>
  <c r="E29" i="63"/>
  <c r="D29" i="63"/>
  <c r="C29" i="63"/>
  <c r="D27" i="63"/>
  <c r="D22" i="63"/>
  <c r="E22" i="63"/>
  <c r="F22" i="63"/>
  <c r="C22" i="63"/>
  <c r="D20" i="63"/>
  <c r="E20" i="63"/>
  <c r="F20" i="63"/>
  <c r="C20" i="63"/>
  <c r="D18" i="63"/>
  <c r="E18" i="63"/>
  <c r="F18" i="63"/>
  <c r="C18" i="63"/>
  <c r="D14" i="63"/>
  <c r="E14" i="63"/>
  <c r="F14" i="63"/>
  <c r="C14" i="63"/>
  <c r="F10" i="63"/>
  <c r="E10" i="63"/>
  <c r="D10" i="63"/>
  <c r="C10" i="63"/>
  <c r="C85" i="63" l="1"/>
  <c r="F85" i="63"/>
  <c r="E85" i="63"/>
  <c r="F36" i="63"/>
  <c r="E36" i="63"/>
  <c r="C36" i="63"/>
  <c r="F151" i="63"/>
  <c r="D36" i="63"/>
  <c r="F9" i="63"/>
  <c r="D9" i="63"/>
  <c r="E9" i="63"/>
  <c r="C151" i="63"/>
  <c r="E151" i="63"/>
  <c r="D85" i="63"/>
  <c r="D151" i="63"/>
  <c r="C9" i="63"/>
  <c r="D168" i="63" l="1"/>
  <c r="F168" i="63"/>
  <c r="E168" i="63"/>
  <c r="C168" i="63"/>
  <c r="H57" i="23"/>
  <c r="G54" i="23"/>
  <c r="H54" i="23" s="1"/>
  <c r="F54" i="23"/>
  <c r="J37" i="23"/>
  <c r="N31" i="23"/>
  <c r="J31" i="23"/>
  <c r="E31" i="23"/>
  <c r="D10" i="23"/>
  <c r="J15" i="23"/>
  <c r="E15" i="23"/>
  <c r="M15" i="23" s="1"/>
  <c r="B168" i="63" l="1"/>
  <c r="H41" i="63"/>
  <c r="H10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9" i="63"/>
  <c r="H30" i="63"/>
  <c r="H31" i="63"/>
  <c r="H33" i="63"/>
  <c r="H35" i="63"/>
  <c r="H36" i="63"/>
  <c r="H37" i="63"/>
  <c r="H38" i="63"/>
  <c r="H39" i="63"/>
  <c r="H40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H139" i="63"/>
  <c r="H140" i="63"/>
  <c r="H141" i="63"/>
  <c r="H142" i="63"/>
  <c r="H143" i="63"/>
  <c r="H144" i="63"/>
  <c r="H145" i="63"/>
  <c r="H146" i="63"/>
  <c r="H147" i="63"/>
  <c r="H148" i="63"/>
  <c r="H149" i="63"/>
  <c r="H150" i="63"/>
  <c r="H151" i="63"/>
  <c r="H152" i="63"/>
  <c r="H153" i="63"/>
  <c r="H154" i="63"/>
  <c r="H156" i="63"/>
  <c r="H157" i="63"/>
  <c r="H158" i="63"/>
  <c r="H159" i="63"/>
  <c r="H160" i="63"/>
  <c r="H161" i="63"/>
  <c r="H162" i="63"/>
  <c r="H163" i="63"/>
  <c r="H164" i="63"/>
  <c r="H165" i="63"/>
  <c r="H166" i="63"/>
  <c r="H167" i="63"/>
  <c r="H9" i="63"/>
  <c r="G10" i="63"/>
  <c r="G11" i="63"/>
  <c r="G12" i="63"/>
  <c r="G13" i="63"/>
  <c r="G14" i="63"/>
  <c r="G15" i="63"/>
  <c r="G16" i="63"/>
  <c r="G17" i="63"/>
  <c r="G18" i="63"/>
  <c r="G19" i="63"/>
  <c r="G20" i="63"/>
  <c r="G21" i="63"/>
  <c r="G22" i="63"/>
  <c r="G23" i="63"/>
  <c r="G24" i="63"/>
  <c r="G25" i="63"/>
  <c r="G26" i="63"/>
  <c r="G27" i="63"/>
  <c r="G28" i="63"/>
  <c r="G29" i="63"/>
  <c r="G30" i="63"/>
  <c r="G31" i="63"/>
  <c r="G32" i="63"/>
  <c r="G33" i="63"/>
  <c r="G34" i="63"/>
  <c r="G35" i="63"/>
  <c r="G36" i="63"/>
  <c r="G37" i="63"/>
  <c r="G38" i="63"/>
  <c r="G39" i="63"/>
  <c r="G40" i="63"/>
  <c r="G41" i="63"/>
  <c r="G42" i="63"/>
  <c r="G43" i="63"/>
  <c r="G44" i="63"/>
  <c r="G45" i="63"/>
  <c r="G46" i="63"/>
  <c r="G47" i="63"/>
  <c r="G48" i="63"/>
  <c r="G49" i="63"/>
  <c r="G50" i="63"/>
  <c r="G51" i="63"/>
  <c r="G52" i="63"/>
  <c r="G53" i="63"/>
  <c r="G54" i="63"/>
  <c r="G55" i="63"/>
  <c r="G56" i="63"/>
  <c r="G57" i="63"/>
  <c r="G58" i="63"/>
  <c r="G59" i="63"/>
  <c r="G60" i="63"/>
  <c r="G61" i="63"/>
  <c r="G62" i="63"/>
  <c r="G63" i="63"/>
  <c r="G64" i="63"/>
  <c r="G65" i="63"/>
  <c r="G66" i="63"/>
  <c r="G67" i="63"/>
  <c r="G68" i="63"/>
  <c r="G69" i="63"/>
  <c r="G70" i="63"/>
  <c r="G71" i="63"/>
  <c r="G72" i="63"/>
  <c r="G73" i="63"/>
  <c r="G74" i="63"/>
  <c r="G75" i="63"/>
  <c r="G76" i="63"/>
  <c r="G77" i="63"/>
  <c r="G78" i="63"/>
  <c r="G79" i="63"/>
  <c r="G80" i="63"/>
  <c r="G81" i="63"/>
  <c r="G82" i="63"/>
  <c r="G83" i="63"/>
  <c r="G84" i="63"/>
  <c r="G85" i="63"/>
  <c r="G86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99" i="63"/>
  <c r="G100" i="63"/>
  <c r="G101" i="63"/>
  <c r="G102" i="63"/>
  <c r="G103" i="63"/>
  <c r="G104" i="63"/>
  <c r="G105" i="63"/>
  <c r="G106" i="63"/>
  <c r="G107" i="63"/>
  <c r="G108" i="63"/>
  <c r="G109" i="63"/>
  <c r="G110" i="63"/>
  <c r="G111" i="63"/>
  <c r="G112" i="63"/>
  <c r="G113" i="63"/>
  <c r="G114" i="63"/>
  <c r="G115" i="63"/>
  <c r="G116" i="63"/>
  <c r="G117" i="63"/>
  <c r="G118" i="63"/>
  <c r="G119" i="63"/>
  <c r="G120" i="63"/>
  <c r="G121" i="63"/>
  <c r="G122" i="63"/>
  <c r="G123" i="63"/>
  <c r="G124" i="63"/>
  <c r="G125" i="63"/>
  <c r="G126" i="63"/>
  <c r="G127" i="63"/>
  <c r="G128" i="63"/>
  <c r="G129" i="63"/>
  <c r="G130" i="63"/>
  <c r="G131" i="63"/>
  <c r="G132" i="63"/>
  <c r="G133" i="63"/>
  <c r="G134" i="63"/>
  <c r="G135" i="63"/>
  <c r="G136" i="63"/>
  <c r="G137" i="63"/>
  <c r="G138" i="63"/>
  <c r="G139" i="63"/>
  <c r="G140" i="63"/>
  <c r="G141" i="63"/>
  <c r="G142" i="63"/>
  <c r="G143" i="63"/>
  <c r="G144" i="63"/>
  <c r="G145" i="63"/>
  <c r="G146" i="63"/>
  <c r="G147" i="63"/>
  <c r="G148" i="63"/>
  <c r="G149" i="63"/>
  <c r="G150" i="63"/>
  <c r="G151" i="63"/>
  <c r="G152" i="63"/>
  <c r="G153" i="63"/>
  <c r="G154" i="63"/>
  <c r="G155" i="63"/>
  <c r="G156" i="63"/>
  <c r="G157" i="63"/>
  <c r="G158" i="63"/>
  <c r="G159" i="63"/>
  <c r="G160" i="63"/>
  <c r="G161" i="63"/>
  <c r="G162" i="63"/>
  <c r="G163" i="63"/>
  <c r="G164" i="63"/>
  <c r="G165" i="63"/>
  <c r="G166" i="63"/>
  <c r="G167" i="63"/>
  <c r="G9" i="63"/>
  <c r="G168" i="63" l="1"/>
  <c r="H168" i="63"/>
  <c r="D30" i="9"/>
  <c r="L28" i="9"/>
  <c r="L27" i="9"/>
  <c r="L26" i="9"/>
  <c r="G24" i="9"/>
  <c r="G22" i="9" s="1"/>
  <c r="E24" i="9" l="1"/>
  <c r="F24" i="9"/>
  <c r="H30" i="9" l="1"/>
  <c r="H22" i="9" s="1"/>
  <c r="G50" i="23" l="1"/>
  <c r="H53" i="23"/>
  <c r="N53" i="23" s="1"/>
  <c r="E57" i="23"/>
  <c r="N34" i="23"/>
  <c r="E20" i="23"/>
  <c r="E12" i="23" l="1"/>
  <c r="M12" i="23" s="1"/>
  <c r="L12" i="23"/>
  <c r="J20" i="23" l="1"/>
  <c r="G17" i="23"/>
  <c r="J32" i="23"/>
  <c r="D27" i="23"/>
  <c r="F50" i="23"/>
  <c r="D50" i="23"/>
  <c r="E53" i="23"/>
  <c r="N36" i="23"/>
  <c r="N32" i="23"/>
  <c r="L53" i="23"/>
  <c r="L52" i="23"/>
  <c r="E52" i="23"/>
  <c r="E36" i="23"/>
  <c r="M52" i="23" l="1"/>
  <c r="J52" i="23"/>
  <c r="N43" i="23" l="1"/>
  <c r="N35" i="23"/>
  <c r="E25" i="23" l="1"/>
  <c r="C24" i="9" l="1"/>
  <c r="C22" i="9" s="1"/>
  <c r="C11" i="9" l="1"/>
  <c r="C9" i="9" s="1"/>
  <c r="D24" i="9" l="1"/>
  <c r="D22" i="9" s="1"/>
  <c r="F11" i="9" l="1"/>
  <c r="D11" i="9"/>
  <c r="D9" i="9" s="1"/>
  <c r="C54" i="23" l="1"/>
  <c r="E56" i="23"/>
  <c r="C27" i="23"/>
  <c r="E35" i="23"/>
  <c r="E14" i="23" l="1"/>
  <c r="G11" i="9" l="1"/>
  <c r="N44" i="23"/>
  <c r="I17" i="23" l="1"/>
  <c r="I54" i="23"/>
  <c r="H41" i="23"/>
  <c r="N40" i="23"/>
  <c r="E34" i="23"/>
  <c r="N41" i="23" l="1"/>
  <c r="H39" i="23"/>
  <c r="J16" i="9"/>
  <c r="F39" i="23" l="1"/>
  <c r="D54" i="23"/>
  <c r="L24" i="9" l="1"/>
  <c r="F22" i="9" l="1"/>
  <c r="E44" i="23" l="1"/>
  <c r="J23" i="23"/>
  <c r="F17" i="23"/>
  <c r="D17" i="23"/>
  <c r="H25" i="23"/>
  <c r="H17" i="23" s="1"/>
  <c r="N24" i="23"/>
  <c r="E18" i="23"/>
  <c r="N25" i="23" l="1"/>
  <c r="J25" i="23"/>
  <c r="N45" i="23" l="1"/>
  <c r="E11" i="9" l="1"/>
  <c r="J14" i="9" l="1"/>
  <c r="J18" i="9"/>
  <c r="I26" i="9" l="1"/>
  <c r="J26" i="9" l="1"/>
  <c r="I39" i="23" l="1"/>
  <c r="I50" i="23"/>
  <c r="H56" i="23"/>
  <c r="J56" i="23" s="1"/>
  <c r="H51" i="23"/>
  <c r="N48" i="23"/>
  <c r="N42" i="23"/>
  <c r="N33" i="23"/>
  <c r="N51" i="23" l="1"/>
  <c r="H50" i="23"/>
  <c r="H59" i="23" s="1"/>
  <c r="N22" i="23"/>
  <c r="N56" i="23"/>
  <c r="G9" i="9" l="1"/>
  <c r="I27" i="23" l="1"/>
  <c r="N17" i="23"/>
  <c r="F27" i="23" l="1"/>
  <c r="G39" i="23"/>
  <c r="E43" i="23"/>
  <c r="E40" i="23"/>
  <c r="G27" i="23"/>
  <c r="E33" i="23"/>
  <c r="M25" i="23"/>
  <c r="E23" i="23"/>
  <c r="M23" i="23" s="1"/>
  <c r="E22" i="23"/>
  <c r="N27" i="23" l="1"/>
  <c r="L59" i="23" l="1"/>
  <c r="K59" i="23"/>
  <c r="K57" i="23" s="1"/>
  <c r="K56" i="23" s="1"/>
  <c r="L57" i="23"/>
  <c r="J57" i="23"/>
  <c r="L56" i="23"/>
  <c r="L55" i="23"/>
  <c r="L54" i="23"/>
  <c r="L51" i="23"/>
  <c r="J51" i="23"/>
  <c r="L50" i="23"/>
  <c r="L48" i="23"/>
  <c r="J48" i="23"/>
  <c r="L47" i="23"/>
  <c r="J47" i="23"/>
  <c r="L46" i="23"/>
  <c r="J46" i="23"/>
  <c r="M45" i="23"/>
  <c r="L45" i="23"/>
  <c r="J45" i="23"/>
  <c r="M44" i="23"/>
  <c r="L44" i="23"/>
  <c r="J44" i="23"/>
  <c r="M43" i="23"/>
  <c r="L43" i="23"/>
  <c r="J43" i="23"/>
  <c r="L42" i="23"/>
  <c r="J42" i="23"/>
  <c r="L41" i="23"/>
  <c r="M40" i="23"/>
  <c r="L40" i="23"/>
  <c r="J40" i="23"/>
  <c r="L39" i="23"/>
  <c r="L37" i="23"/>
  <c r="M36" i="23"/>
  <c r="L36" i="23"/>
  <c r="J36" i="23"/>
  <c r="M35" i="23"/>
  <c r="L35" i="23"/>
  <c r="J35" i="23"/>
  <c r="M34" i="23"/>
  <c r="L34" i="23"/>
  <c r="M33" i="23"/>
  <c r="L33" i="23"/>
  <c r="J33" i="23"/>
  <c r="M32" i="23"/>
  <c r="L32" i="23"/>
  <c r="L30" i="23"/>
  <c r="J30" i="23"/>
  <c r="M29" i="23"/>
  <c r="L29" i="23"/>
  <c r="J29" i="23"/>
  <c r="M28" i="23"/>
  <c r="L28" i="23"/>
  <c r="J28" i="23"/>
  <c r="L27" i="23"/>
  <c r="L24" i="23"/>
  <c r="J24" i="23"/>
  <c r="L22" i="23"/>
  <c r="L21" i="23"/>
  <c r="J21" i="23"/>
  <c r="L19" i="23"/>
  <c r="L17" i="23"/>
  <c r="L14" i="23"/>
  <c r="J14" i="23"/>
  <c r="L13" i="23"/>
  <c r="J13" i="23"/>
  <c r="L11" i="23"/>
  <c r="N47" i="23"/>
  <c r="N46" i="23"/>
  <c r="N54" i="23"/>
  <c r="C39" i="23"/>
  <c r="I10" i="23"/>
  <c r="I59" i="23" s="1"/>
  <c r="G10" i="23"/>
  <c r="G59" i="23" s="1"/>
  <c r="M57" i="23"/>
  <c r="M56" i="23"/>
  <c r="E55" i="23"/>
  <c r="M55" i="23" s="1"/>
  <c r="E51" i="23"/>
  <c r="D39" i="23"/>
  <c r="E48" i="23"/>
  <c r="M48" i="23" s="1"/>
  <c r="E47" i="23"/>
  <c r="M47" i="23" s="1"/>
  <c r="E46" i="23"/>
  <c r="M46" i="23" s="1"/>
  <c r="E42" i="23"/>
  <c r="M42" i="23" s="1"/>
  <c r="E41" i="23"/>
  <c r="J27" i="23"/>
  <c r="E37" i="23"/>
  <c r="E30" i="23"/>
  <c r="M30" i="23" s="1"/>
  <c r="C17" i="23"/>
  <c r="E24" i="23"/>
  <c r="M24" i="23" s="1"/>
  <c r="E21" i="23"/>
  <c r="M21" i="23" s="1"/>
  <c r="E19" i="23"/>
  <c r="M19" i="23" s="1"/>
  <c r="M14" i="23"/>
  <c r="E13" i="23"/>
  <c r="M13" i="23" s="1"/>
  <c r="F11" i="23"/>
  <c r="F10" i="23" s="1"/>
  <c r="E11" i="23"/>
  <c r="E50" i="23" l="1"/>
  <c r="M50" i="23" s="1"/>
  <c r="K55" i="23"/>
  <c r="K53" i="23"/>
  <c r="J50" i="23"/>
  <c r="N50" i="23"/>
  <c r="J39" i="23"/>
  <c r="N39" i="23"/>
  <c r="E39" i="23"/>
  <c r="M39" i="23" s="1"/>
  <c r="E17" i="23"/>
  <c r="M17" i="23" s="1"/>
  <c r="J17" i="23"/>
  <c r="J54" i="23"/>
  <c r="F59" i="23"/>
  <c r="M51" i="23"/>
  <c r="D59" i="23"/>
  <c r="E54" i="23"/>
  <c r="M54" i="23" s="1"/>
  <c r="K54" i="23" l="1"/>
  <c r="K51" i="23" s="1"/>
  <c r="K50" i="23" s="1"/>
  <c r="K48" i="23" s="1"/>
  <c r="K47" i="23" s="1"/>
  <c r="K46" i="23" s="1"/>
  <c r="K45" i="23" s="1"/>
  <c r="K44" i="23" s="1"/>
  <c r="K43" i="23" s="1"/>
  <c r="K42" i="23" s="1"/>
  <c r="K41" i="23" s="1"/>
  <c r="K40" i="23" s="1"/>
  <c r="K39" i="23" s="1"/>
  <c r="K37" i="23" s="1"/>
  <c r="K36" i="23" s="1"/>
  <c r="K35" i="23" s="1"/>
  <c r="K34" i="23" s="1"/>
  <c r="K33" i="23" s="1"/>
  <c r="K32" i="23" s="1"/>
  <c r="K30" i="23" s="1"/>
  <c r="K29" i="23" s="1"/>
  <c r="K28" i="23" s="1"/>
  <c r="K27" i="23" s="1"/>
  <c r="K24" i="23" s="1"/>
  <c r="K22" i="23" s="1"/>
  <c r="K21" i="23" s="1"/>
  <c r="K19" i="23" s="1"/>
  <c r="K17" i="23" s="1"/>
  <c r="K14" i="23" s="1"/>
  <c r="K13" i="23" s="1"/>
  <c r="K52" i="23"/>
  <c r="K12" i="23" l="1"/>
  <c r="K11" i="23" s="1"/>
  <c r="E22" i="9" l="1"/>
  <c r="E9" i="9" s="1"/>
  <c r="H23" i="9" l="1"/>
  <c r="H21" i="9"/>
  <c r="J19" i="9" l="1"/>
  <c r="H11" i="23" l="1"/>
  <c r="H10" i="23" l="1"/>
  <c r="M11" i="23"/>
  <c r="J11" i="23"/>
  <c r="J10" i="23" l="1"/>
  <c r="N59" i="23" l="1"/>
  <c r="J59" i="23"/>
  <c r="F9" i="9" l="1"/>
  <c r="C50" i="23" l="1"/>
  <c r="C11" i="23" l="1"/>
  <c r="C10" i="23" s="1"/>
  <c r="E10" i="23" s="1"/>
  <c r="M10" i="23" s="1"/>
  <c r="E27" i="23" l="1"/>
  <c r="E59" i="23" l="1"/>
  <c r="M59" i="23" s="1"/>
  <c r="M27" i="23"/>
  <c r="C59" i="23"/>
  <c r="K10" i="23"/>
  <c r="L10" i="23" l="1"/>
  <c r="M37" i="23" l="1"/>
  <c r="M22" i="23" l="1"/>
  <c r="J22" i="23"/>
  <c r="J20" i="9"/>
  <c r="I30" i="9" l="1"/>
  <c r="J30" i="9" l="1"/>
  <c r="I28" i="9" l="1"/>
  <c r="J28" i="9"/>
  <c r="J22" i="9" l="1"/>
  <c r="I22" i="9"/>
  <c r="J24" i="9" l="1"/>
  <c r="I24" i="9" l="1"/>
  <c r="H11" i="9" l="1"/>
  <c r="J17" i="9" l="1"/>
  <c r="J15" i="9" l="1"/>
  <c r="H9" i="9" l="1"/>
  <c r="J11" i="9"/>
  <c r="I11" i="9"/>
  <c r="J13" i="9"/>
  <c r="J9" i="9" l="1"/>
  <c r="I9" i="9"/>
  <c r="Q53" i="63" l="1"/>
</calcChain>
</file>

<file path=xl/sharedStrings.xml><?xml version="1.0" encoding="utf-8"?>
<sst xmlns="http://schemas.openxmlformats.org/spreadsheetml/2006/main" count="537" uniqueCount="292">
  <si>
    <t>DETALLE</t>
  </si>
  <si>
    <t>VARIACION</t>
  </si>
  <si>
    <t>ASIGNADO</t>
  </si>
  <si>
    <t>RELATIVA</t>
  </si>
  <si>
    <t xml:space="preserve"> 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</si>
  <si>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</si>
  <si>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</si>
  <si>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</si>
  <si>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</si>
  <si>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</si>
  <si>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</si>
  <si>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</si>
  <si>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</si>
  <si>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 xml:space="preserve">PRESUPUESTO </t>
  </si>
  <si>
    <t>TOTAL</t>
  </si>
  <si>
    <t>PRESUPUESTO</t>
  </si>
  <si>
    <t>MENSUAL</t>
  </si>
  <si>
    <t xml:space="preserve">  CODIFICACION PRESUPUESTARIA</t>
  </si>
  <si>
    <t>ACUMULADA</t>
  </si>
  <si>
    <t xml:space="preserve"> 1.2.1.4.07</t>
  </si>
  <si>
    <t xml:space="preserve"> 1.2.1.4.99</t>
  </si>
  <si>
    <t>TRANSFERENCIAS CORRIENTES</t>
  </si>
  <si>
    <t>1.2.3.1.07</t>
  </si>
  <si>
    <t>TRANSFERENCIAS DE CAPITAL</t>
  </si>
  <si>
    <t>2.3.2.1.07</t>
  </si>
  <si>
    <t>LEY</t>
  </si>
  <si>
    <t>0</t>
  </si>
  <si>
    <t>SERVICIOS PERSONALES</t>
  </si>
  <si>
    <t>000</t>
  </si>
  <si>
    <t>SUELDOS FIJOS</t>
  </si>
  <si>
    <t>050</t>
  </si>
  <si>
    <t>070</t>
  </si>
  <si>
    <t>090</t>
  </si>
  <si>
    <t>1</t>
  </si>
  <si>
    <t>SERV. NO PERSONALES</t>
  </si>
  <si>
    <t>EQUIPO DE OFICINA</t>
  </si>
  <si>
    <t>140</t>
  </si>
  <si>
    <t>VIATICOS</t>
  </si>
  <si>
    <t>A PERSONAS</t>
  </si>
  <si>
    <t>160</t>
  </si>
  <si>
    <t>S. COMERCIALES</t>
  </si>
  <si>
    <t>180</t>
  </si>
  <si>
    <t>MANTO Y REPARACION</t>
  </si>
  <si>
    <t>2</t>
  </si>
  <si>
    <t>MATER.Y SUMINISTROS</t>
  </si>
  <si>
    <t>210</t>
  </si>
  <si>
    <t>TEXTILES Y VESTUARIOS</t>
  </si>
  <si>
    <t>220</t>
  </si>
  <si>
    <t>COMBUSTIBLES Y LUB.</t>
  </si>
  <si>
    <t>240</t>
  </si>
  <si>
    <t>OTROS PROD. QUIMICOS</t>
  </si>
  <si>
    <t>260</t>
  </si>
  <si>
    <t>PRODUCTOS VARIOS</t>
  </si>
  <si>
    <t>270</t>
  </si>
  <si>
    <t>UTILES DE M. DIVERSOS</t>
  </si>
  <si>
    <t>280</t>
  </si>
  <si>
    <t>REPUESTOS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</si>
  <si>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</si>
  <si>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</si>
  <si>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</si>
  <si>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</si>
  <si>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</si>
  <si>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</si>
  <si>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</si>
  <si>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6</t>
  </si>
  <si>
    <t>610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</si>
  <si>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</si>
  <si>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</si>
  <si>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</si>
  <si>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</si>
  <si>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</si>
  <si>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</si>
  <si>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</si>
  <si>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BECAS DE ESTUDIOS</t>
  </si>
  <si>
    <t>EQUIIPO MEDICO, LABORATORIOS</t>
  </si>
  <si>
    <t>DECIMO TERCER MES</t>
  </si>
  <si>
    <t>CONTRIBUCIÓN SEG. SOCIAL</t>
  </si>
  <si>
    <t>IMPRESIÓN Y ENCUADERNACIÓN</t>
  </si>
  <si>
    <t>ABOLUTA</t>
  </si>
  <si>
    <t>O/G</t>
  </si>
  <si>
    <t>EJECUCIÓN PORCENTUAL</t>
  </si>
  <si>
    <t>UNIVERSIDAD TECNOLÓGICA DE PANAMÁ</t>
  </si>
  <si>
    <t>DIRECCIÓN NACIONAL DE PRESUPUESTO</t>
  </si>
  <si>
    <t xml:space="preserve">CUADRO A-6A. EJECUCION PRESUPUESTARIA  DE FUNCIONAMIENTO </t>
  </si>
  <si>
    <t>AJUSTES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</si>
  <si>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</si>
  <si>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</si>
  <si>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</si>
  <si>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</si>
  <si>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</si>
  <si>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CONSULTORÍA</t>
  </si>
  <si>
    <t>CR.REC.  SERV. NO PERSONALES</t>
  </si>
  <si>
    <t>SERVICIOS BÁSICOS</t>
  </si>
  <si>
    <t>INFORMACIÓN Y PUBLICIDAD</t>
  </si>
  <si>
    <t xml:space="preserve">  EJECUCION DE INGRESOS SEGÚN OBJETO</t>
  </si>
  <si>
    <t xml:space="preserve">   EJECUCION PRESUPUESTARIA DE INVERSIONES</t>
  </si>
  <si>
    <t>INSTALACIONES</t>
  </si>
  <si>
    <t>CRÉDITO REC. R CONSTRUCCIONES</t>
  </si>
  <si>
    <t>TRANSFERECIAS CORRIENTES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</si>
  <si>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</si>
  <si>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</si>
  <si>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</si>
  <si>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</si>
  <si>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</si>
  <si>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</si>
  <si>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>UNIVERSIDAD TECNOLÓGICA DE PANAMA</t>
  </si>
  <si>
    <t>DIRECCIÓN NACIONAL DE PANAMÁ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</si>
  <si>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</si>
  <si>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</si>
  <si>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</si>
  <si>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</si>
  <si>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</si>
  <si>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</si>
  <si>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</si>
  <si>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</si>
  <si>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</si>
  <si>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</si>
  <si>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</si>
  <si>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>0       SERVICIOS PERSONALES</t>
  </si>
  <si>
    <t xml:space="preserve"> 000   SUELDOS</t>
  </si>
  <si>
    <t xml:space="preserve">  001  SUELDOS FIJOS</t>
  </si>
  <si>
    <t xml:space="preserve">  002  SUELDO DE PERSONAL TRANSITORIO</t>
  </si>
  <si>
    <t xml:space="preserve">  003  SUELDO DE PERSONAL CONTINGENTE</t>
  </si>
  <si>
    <t xml:space="preserve"> 010   SOBRESUELDOS</t>
  </si>
  <si>
    <t xml:space="preserve">  011  SOBRESUELDOS POR ANTIGUEDAD</t>
  </si>
  <si>
    <t xml:space="preserve">  013  SOBRESUELDOS POR JEFATURAS</t>
  </si>
  <si>
    <t xml:space="preserve">  019  OTROS SOBRESUELDOS</t>
  </si>
  <si>
    <t xml:space="preserve"> 030   GASTOS DE REPRESENTACION FIJOS</t>
  </si>
  <si>
    <t xml:space="preserve">  030  GASTOS DE REPRESENTACION FIJOS</t>
  </si>
  <si>
    <t xml:space="preserve"> 050   DECIMOTERCER MES</t>
  </si>
  <si>
    <t xml:space="preserve">  050  DECIMOTERCER MES</t>
  </si>
  <si>
    <t xml:space="preserve"> 070   CONTRIBUCIONES A LA SEGURIDAD SOCIAL</t>
  </si>
  <si>
    <t xml:space="preserve">  071  CUOTA PATRONAL DEL SEGURO SOCIAL</t>
  </si>
  <si>
    <t xml:space="preserve">  072  CUOTA PATRONAL DE SEGURO EDUCATIVO</t>
  </si>
  <si>
    <t xml:space="preserve">  073  CUOTA PATRONAL DE RIESGOS PROFESIONALES</t>
  </si>
  <si>
    <t xml:space="preserve">  074  CUOTA PATRONAL FONDO COMPLEMENTARIO</t>
  </si>
  <si>
    <t xml:space="preserve"> 080   OTROS SERVICIOS PERSONALES</t>
  </si>
  <si>
    <t xml:space="preserve">  081  GRATIFICACIÒN O AGUINALDO</t>
  </si>
  <si>
    <t xml:space="preserve"> 090   CRED. REC. POR SERVICIOS PERSONALES</t>
  </si>
  <si>
    <t xml:space="preserve">  091  CRED. REC. POR SUELDOS</t>
  </si>
  <si>
    <t xml:space="preserve">  092  CRED. REC. POR SOBRESUELDOS</t>
  </si>
  <si>
    <t xml:space="preserve">  094  CRED. REC. POR GASTOS DE REPRESENTACION FIJOS</t>
  </si>
  <si>
    <t xml:space="preserve">  096  CRED. REC. POR DECIMOTERCER MES</t>
  </si>
  <si>
    <t xml:space="preserve">  098  CRED. REC. POR OTROS SERVICIOS ESPECIALES</t>
  </si>
  <si>
    <t>1       SERVICIOS NO PERSONALES</t>
  </si>
  <si>
    <t xml:space="preserve"> 100   ALQUILERES</t>
  </si>
  <si>
    <t xml:space="preserve">  101  ALQUILER DE EDIFICIOS Y LOCALES</t>
  </si>
  <si>
    <t xml:space="preserve">  102  ALQUILER DE EQUIPO ELECTRONICO</t>
  </si>
  <si>
    <t xml:space="preserve">  103  ALQUILER DE EQUIPO DE OFICINA</t>
  </si>
  <si>
    <t xml:space="preserve">  109  OTROS ALQUILERES</t>
  </si>
  <si>
    <t xml:space="preserve"> 110   SERVICIOS BASICOS</t>
  </si>
  <si>
    <t xml:space="preserve">  111  AGUA</t>
  </si>
  <si>
    <t xml:space="preserve">  112  ASEO</t>
  </si>
  <si>
    <t xml:space="preserve">  113  CORREO</t>
  </si>
  <si>
    <t xml:space="preserve">  114  ENERGIA ELECTRICA</t>
  </si>
  <si>
    <t xml:space="preserve">  115  TELECOMUNICACIONES</t>
  </si>
  <si>
    <t xml:space="preserve">  116  SERVICIOS DE TRANSMISION DE DATOS</t>
  </si>
  <si>
    <t xml:space="preserve">  117  SERVICIO DE TELEFONÌA CELULAR</t>
  </si>
  <si>
    <t xml:space="preserve">  119  OTROS SERVICIOS BASICOS</t>
  </si>
  <si>
    <t xml:space="preserve"> 120   IMPRESION, ENCUADERNACION Y OTROS</t>
  </si>
  <si>
    <t xml:space="preserve">  120  IMPRESION, ENCUADERNACION Y OTROS</t>
  </si>
  <si>
    <t xml:space="preserve"> 130   INFORMACION Y PUBLICIDAD</t>
  </si>
  <si>
    <t xml:space="preserve">  131  ANUNCIOS Y AVISOS</t>
  </si>
  <si>
    <t xml:space="preserve">  132  PROMOCION Y PUBLICIDAD</t>
  </si>
  <si>
    <t xml:space="preserve"> 140   VIATICOS</t>
  </si>
  <si>
    <t xml:space="preserve">  141  VIATICOS DENTRO DEL PAIS</t>
  </si>
  <si>
    <t xml:space="preserve">  142  VIATICOS EN EL EXTERIOR</t>
  </si>
  <si>
    <t xml:space="preserve">  143  VIATICOS A OTRAS PERSONAS</t>
  </si>
  <si>
    <t xml:space="preserve"> 150   TRANSPORTE DE PERSONAS Y BIENES</t>
  </si>
  <si>
    <t xml:space="preserve">  151  TRANS. DE PERSONAS Y BIENES DENTRO DEL PAIS</t>
  </si>
  <si>
    <t xml:space="preserve">  153  TRANS. DE OTRAS PERSONAS</t>
  </si>
  <si>
    <t xml:space="preserve">  154  TRANSPORTE DE BIENES</t>
  </si>
  <si>
    <t xml:space="preserve"> 160   SERVICIOS COMERCIALES Y FINANCIEROS</t>
  </si>
  <si>
    <t xml:space="preserve">  162  COMISIONES Y GASTOS BANCARIOS</t>
  </si>
  <si>
    <t xml:space="preserve">  164  GASTOS DE SEGUROS</t>
  </si>
  <si>
    <t xml:space="preserve">  165  SERVICIOS COMERCIALES</t>
  </si>
  <si>
    <t xml:space="preserve">  169  OTROS SERVICIOS COMERCIALES Y FINANCIEROS</t>
  </si>
  <si>
    <t xml:space="preserve"> 170   CONSULTORIAS Y SERVICIOS ESPECIALES</t>
  </si>
  <si>
    <t xml:space="preserve">  172  SERVICIOS ESPECIALES</t>
  </si>
  <si>
    <t xml:space="preserve"> 180   MANTENIMIENTO Y REPARACION</t>
  </si>
  <si>
    <t xml:space="preserve">  185  MANTENIMIENTO DE EQUIPO DE COMPUTACION</t>
  </si>
  <si>
    <t xml:space="preserve">  189  OTROS MANTENIMIENTOS Y REPARACIONES</t>
  </si>
  <si>
    <t xml:space="preserve"> 190   CRED. REC. POR SERVICIOS NO PERSONALES</t>
  </si>
  <si>
    <t xml:space="preserve">  191  CRED. REC. POR ALQUILERES</t>
  </si>
  <si>
    <t xml:space="preserve">  192  CRED. REC. POR SERVICIOS BASICOS</t>
  </si>
  <si>
    <t xml:space="preserve">  195  CRED. REC. POR VIATICOS</t>
  </si>
  <si>
    <t xml:space="preserve">  198  CRED. REC. POR CONSULTORIAS</t>
  </si>
  <si>
    <t xml:space="preserve">  199  CRED. REC. POR MANTENIMIENTO Y REPARACION</t>
  </si>
  <si>
    <t>2       MATERIALES Y SUMINISTROS</t>
  </si>
  <si>
    <t xml:space="preserve"> 200   ALIMENTOS Y BEBIDAS</t>
  </si>
  <si>
    <t xml:space="preserve">  201  ALIMENTOS PARA CONSUMO HUMANO</t>
  </si>
  <si>
    <t xml:space="preserve">  203  BEBIDAS</t>
  </si>
  <si>
    <t xml:space="preserve"> 210   TEXTILES Y VESTUARIO</t>
  </si>
  <si>
    <t xml:space="preserve">  211  ACABADO TEXTIL</t>
  </si>
  <si>
    <t xml:space="preserve">  212  CALZADOS</t>
  </si>
  <si>
    <t xml:space="preserve">  213  HILADOS Y TELAS</t>
  </si>
  <si>
    <t xml:space="preserve">  214  PRENDAS DE VESTIR</t>
  </si>
  <si>
    <t xml:space="preserve">  219  OTROS TEXTILES Y VESTUARIOS</t>
  </si>
  <si>
    <t xml:space="preserve"> 220   COMBUSTIBLES Y LUBRICANTES</t>
  </si>
  <si>
    <t xml:space="preserve">  221  DIESEL</t>
  </si>
  <si>
    <t xml:space="preserve">  222  GAS</t>
  </si>
  <si>
    <t xml:space="preserve">  223  GASOLINA</t>
  </si>
  <si>
    <t xml:space="preserve">  224  LUBRICANTES</t>
  </si>
  <si>
    <t xml:space="preserve">  229  OTROS COMBUSTIBLES</t>
  </si>
  <si>
    <t xml:space="preserve"> 230   PRODUCTOS DE PAPEL Y CARTON</t>
  </si>
  <si>
    <t xml:space="preserve">  231  IMPRESOS</t>
  </si>
  <si>
    <t xml:space="preserve">  232  PAPELERIA</t>
  </si>
  <si>
    <t xml:space="preserve">  239  OTROS PRODUCTOS DE PAPEL Y CARTON</t>
  </si>
  <si>
    <t xml:space="preserve"> 240   PRODUCTOS QUIMICOS Y CONEXOS</t>
  </si>
  <si>
    <t xml:space="preserve">  241  ABONOS Y FERTILIZANTES</t>
  </si>
  <si>
    <t xml:space="preserve">  242  INSECTICIDAS, FUMIGANTES Y OTROS</t>
  </si>
  <si>
    <t xml:space="preserve">  243  PINTURAS, COLORANTES Y TINTES</t>
  </si>
  <si>
    <t xml:space="preserve">  244  PRODUCTOS MEDICINALES Y FARMACEUTICOS</t>
  </si>
  <si>
    <t xml:space="preserve">  249  OTROS PRODUCTOS QUIMICOS</t>
  </si>
  <si>
    <t xml:space="preserve">  252  CEMENTO</t>
  </si>
  <si>
    <t xml:space="preserve">  253  MADERAS</t>
  </si>
  <si>
    <t xml:space="preserve">  254  MATERIAL DE PLOMERIA</t>
  </si>
  <si>
    <t xml:space="preserve">  255  MATERIAL ELECTRICO</t>
  </si>
  <si>
    <t xml:space="preserve">  256  MATERIAL METALICO</t>
  </si>
  <si>
    <t xml:space="preserve">  257  PIEDRA Y ARENA</t>
  </si>
  <si>
    <t xml:space="preserve">  259  OTROS MATERIALES</t>
  </si>
  <si>
    <t xml:space="preserve"> 260   PRODUCTOS VARIOS</t>
  </si>
  <si>
    <t xml:space="preserve">  261  ARTICULOS PARA RECEPCION</t>
  </si>
  <si>
    <t xml:space="preserve">  262  HERRAMIENTAS E INSTRUMENTOS</t>
  </si>
  <si>
    <t xml:space="preserve">  263  MATERIALES Y EQUIPO DE SEGURIDAD PUBLICA</t>
  </si>
  <si>
    <t xml:space="preserve">  265  MATERIALES Y SUMINISTROS DE COMPUTACION</t>
  </si>
  <si>
    <t xml:space="preserve">  269  OTROS PRODUCTOS VARIOS</t>
  </si>
  <si>
    <t xml:space="preserve"> 270   UTILES Y MATERIALES DIVERSOS</t>
  </si>
  <si>
    <t xml:space="preserve">  271  UTILES DE COCINA Y COMEDOR</t>
  </si>
  <si>
    <t xml:space="preserve">  272  UTILES DEPORTIVOS Y RECREATIVOS</t>
  </si>
  <si>
    <t xml:space="preserve">  273  UTILES DE ASEO Y LIMPIEZA</t>
  </si>
  <si>
    <t xml:space="preserve">  274  UTILES DE LABORATORIO</t>
  </si>
  <si>
    <t xml:space="preserve">  275  UTILES Y MATERIALES DE OFICINA</t>
  </si>
  <si>
    <t xml:space="preserve">  277  INSTRUMENTOS MEDICOS Y QUIRURGICOS</t>
  </si>
  <si>
    <t xml:space="preserve">  278  ARTICULOS DE PROTESIS Y REHABILITACION</t>
  </si>
  <si>
    <t xml:space="preserve">  279  OTROS UTILES Y MATERIALES</t>
  </si>
  <si>
    <t xml:space="preserve"> 280   REPUESTOS</t>
  </si>
  <si>
    <t xml:space="preserve">  280  REPUESTOS</t>
  </si>
  <si>
    <t xml:space="preserve"> 290   CRED. REC. POR MATERIALES Y SUMINISTROS</t>
  </si>
  <si>
    <t xml:space="preserve">  291  CRED. REC. POR ALIMENTOS Y BEBIDAS</t>
  </si>
  <si>
    <t xml:space="preserve">  292  CRED. REC. POR TEXTILES Y VESTUARIOS</t>
  </si>
  <si>
    <t xml:space="preserve">  293  CRED. REC. POR COMBUSTIBLES Y LUBRICANTES</t>
  </si>
  <si>
    <t xml:space="preserve">  294  CRED. REC. POR PRODUCTOS DE PAPEL Y CARTON</t>
  </si>
  <si>
    <t xml:space="preserve">  295  CRED. REC. POR PRODUCTOS QUIMICOS Y CONEXOS</t>
  </si>
  <si>
    <t xml:space="preserve">  296  CRED. REC. POR MATERIALES PARA CONSTRUCCION</t>
  </si>
  <si>
    <t xml:space="preserve">  297  CRED. REC. POR PRODUCTOS VARIOS</t>
  </si>
  <si>
    <t xml:space="preserve">  298  CRED. REC. POR UTILES Y MATERIALES DIVERSOS</t>
  </si>
  <si>
    <t xml:space="preserve">  299  CRED. REC. POR REPUESTOS</t>
  </si>
  <si>
    <t>4       INVERSION FINANCIERA</t>
  </si>
  <si>
    <t xml:space="preserve"> 430   COMPRA DE EXISTENCIAS</t>
  </si>
  <si>
    <t xml:space="preserve">  439  OTRAS EXISTENCIAS</t>
  </si>
  <si>
    <t xml:space="preserve"> 490   CRED. REC. POR INVERSIONES FINANCIERAS</t>
  </si>
  <si>
    <t xml:space="preserve">  494  CRED. REC. POR COMPRA DE EXISTENCIAS</t>
  </si>
  <si>
    <t>6       TRANSFERENCIAS CORRIENTES</t>
  </si>
  <si>
    <t xml:space="preserve"> 600   PENSIONES Y JUBILACIONES</t>
  </si>
  <si>
    <t xml:space="preserve">  609  OTRAS PENSIONES Y JUBILACIONES</t>
  </si>
  <si>
    <t xml:space="preserve"> 610   TRANSFERENCIAS CORRIENTES A PERSONAS</t>
  </si>
  <si>
    <t xml:space="preserve">  611  DONATIVOS A PERSONAS</t>
  </si>
  <si>
    <t xml:space="preserve">  612  INDEMNIZACIONES LABORALES</t>
  </si>
  <si>
    <t xml:space="preserve">  614  BONIFICACION POR ANTIGUEDAD</t>
  </si>
  <si>
    <t xml:space="preserve">  619  OTRAS TRANSFERENCIAS</t>
  </si>
  <si>
    <t xml:space="preserve"> 620   BECAS DE ESTUDIOS</t>
  </si>
  <si>
    <t xml:space="preserve">  624  ADIESTRAMIENTO Y ESTUDIOS</t>
  </si>
  <si>
    <t xml:space="preserve"> 660   TRANSFERENCIAS AL EXTERIOR</t>
  </si>
  <si>
    <t xml:space="preserve">  662  CUOTAS A ORGANISMOS CENTROAMERICANOS</t>
  </si>
  <si>
    <t xml:space="preserve">  663  CUOTAS A ORGANISMOS INTERAMERICANOS</t>
  </si>
  <si>
    <t xml:space="preserve">  664  CUOTAS A ORGANISMOS MUNDIALES</t>
  </si>
  <si>
    <t xml:space="preserve"> 690   CRED. REC. POR TRANSFERENCIAS CORRIENTES</t>
  </si>
  <si>
    <t xml:space="preserve">  693  CRED. REC. POR BECAS DE ESTUDIO</t>
  </si>
  <si>
    <t xml:space="preserve">  697  CRED. REC. POR TRANSFERENCIAS AL EXTERIOR</t>
  </si>
  <si>
    <t>ASIGNADO 2</t>
  </si>
  <si>
    <t>% DE EJECUCIÓN</t>
  </si>
  <si>
    <t>SALDO A LA FECHA 
2-3</t>
  </si>
  <si>
    <t>PAGADO ACUMULADO
4</t>
  </si>
  <si>
    <t>COMPROMISO ACUMULADO 
3</t>
  </si>
  <si>
    <t>CR.REC.  SERV.  PERSONALES</t>
  </si>
  <si>
    <t>5=2-3</t>
  </si>
  <si>
    <t>6=3/2</t>
  </si>
  <si>
    <t>COMBUSTIBLE Y LUBRICANTE</t>
  </si>
  <si>
    <t>6=1-3</t>
  </si>
  <si>
    <t>RECAUDACIÓN</t>
  </si>
  <si>
    <t xml:space="preserve"> OBJETO DE GASTO: AL  30 DE AGOSTO DE 2023 (En Balboas)</t>
  </si>
  <si>
    <t>MODIFICADO            1</t>
  </si>
  <si>
    <t xml:space="preserve">  099  CRED. REC. POR CONTRIBUCIONES A LA SEG. SOCIAL</t>
  </si>
  <si>
    <t xml:space="preserve"> 250   MATERIALES PARA CONSTRUCCION Y MANTO.</t>
  </si>
  <si>
    <t xml:space="preserve">  152  TRANS. DE PERSONAS PARA EL EXTERIOR</t>
  </si>
  <si>
    <t xml:space="preserve">  182  MANT. Y REPARACION DE MAQUINARIA Y OTROS EQ.</t>
  </si>
  <si>
    <t xml:space="preserve">  183  MANT. Y REPARACION DE MOB.Y EQ. DE OFICINA</t>
  </si>
  <si>
    <t xml:space="preserve">  196  CRED. REC. POR TRANSPORTE DE PERSONAS </t>
  </si>
  <si>
    <t xml:space="preserve">  197  CRED. REC. POR SERVICIOS COMERCIALES. Y FINANC.</t>
  </si>
  <si>
    <t xml:space="preserve">  A NIVEL DE CUENTAS  AL 30 DE AGOSTO DE 2023 (En Balboas)</t>
  </si>
  <si>
    <t>AL 30 DE AGOSTO DE 2023 (En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</si>
</sst>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€]#,##0.00\ ;[$€]\(#,##0.00\);[$€]\-#\ ;@\ "/>
    <numFmt numFmtId="165" formatCode="#,##0\ ;\(#,##0\)"/>
    <numFmt numFmtId="166" formatCode="0.0"/>
    <numFmt numFmtId="167" formatCode="#,##0.0"/>
    <numFmt numFmtId="168" formatCode="0.00\ "/>
    <numFmt numFmtId="169" formatCode="#,##0\ ;[Red]\-#,##0\ "/>
    <numFmt numFmtId="170" formatCode="_([$B/.-180A]\ * #,##0.00_);_([$B/.-180A]\ * \(#,##0.00\);_([$B/.-180A]\ * &quot;-&quot;??_);_(@_)"/>
  </numFmts>
  <fonts count="46" x14ac:knownFonts="1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indexed="18"/>
      <name val="Franklin Gothic Book"/>
      <family val="2"/>
    </font>
    <font>
      <sz val="7"/>
      <name val="Arial"/>
      <family val="2"/>
    </font>
    <font>
      <sz val="10"/>
      <name val="Arial"/>
      <family val="2"/>
    </font>
    <font>
      <sz val="10"/>
      <name val="Franklin Gothic Book"/>
      <family val="2"/>
    </font>
    <font>
      <b/>
      <sz val="8"/>
      <name val="Franklin Gothic Book"/>
      <family val="2"/>
    </font>
    <font>
      <b/>
      <sz val="8"/>
      <color rgb="FF0000FF"/>
      <name val="Arial"/>
      <family val="2"/>
    </font>
    <font>
      <sz val="10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sz val="9"/>
      <name val="Arial Black"/>
      <family val="2"/>
    </font>
    <font>
      <b/>
      <sz val="9"/>
      <name val="Franklin Gothic Book"/>
      <family val="2"/>
    </font>
    <font>
      <sz val="11"/>
      <color rgb="FFFF0000"/>
      <name val="Arial"/>
      <family val="2"/>
    </font>
    <font>
      <sz val="11"/>
      <color rgb="FF00206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68">
    <border>
      <left/>
      <right/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rgb="FF002060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ill="0" applyBorder="0" applyAlignment="0" applyProtection="0"/>
    <xf numFmtId="0" fontId="12" fillId="0" borderId="0"/>
  </cellStyleXfs>
  <cellXfs count="295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0" fillId="0" borderId="0" xfId="0" applyBorder="1"/>
    <xf numFmtId="0" fontId="5" fillId="0" borderId="0" xfId="0" applyFont="1" applyBorder="1"/>
    <xf numFmtId="0" fontId="0" fillId="0" borderId="0" xfId="0" applyFont="1" applyBorder="1"/>
    <xf numFmtId="0" fontId="5" fillId="0" borderId="0" xfId="0" applyFont="1"/>
    <xf numFmtId="0" fontId="8" fillId="0" borderId="0" xfId="0" applyFont="1"/>
    <xf numFmtId="3" fontId="2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Protection="1"/>
    <xf numFmtId="168" fontId="6" fillId="0" borderId="0" xfId="0" applyNumberFormat="1" applyFont="1" applyBorder="1" applyAlignment="1" applyProtection="1">
      <alignment horizontal="left"/>
    </xf>
    <xf numFmtId="169" fontId="7" fillId="0" borderId="0" xfId="0" applyNumberFormat="1" applyFont="1" applyFill="1" applyBorder="1" applyProtection="1"/>
    <xf numFmtId="0" fontId="11" fillId="0" borderId="0" xfId="0" applyFont="1"/>
    <xf numFmtId="49" fontId="6" fillId="0" borderId="0" xfId="0" applyNumberFormat="1" applyFont="1" applyBorder="1" applyAlignment="1" applyProtection="1">
      <alignment horizontal="left"/>
    </xf>
    <xf numFmtId="3" fontId="7" fillId="0" borderId="1" xfId="0" applyNumberFormat="1" applyFont="1" applyFill="1" applyBorder="1" applyProtection="1"/>
    <xf numFmtId="169" fontId="4" fillId="0" borderId="0" xfId="0" applyNumberFormat="1" applyFont="1" applyBorder="1" applyAlignment="1">
      <alignment horizontal="center"/>
    </xf>
    <xf numFmtId="0" fontId="1" fillId="0" borderId="0" xfId="0" applyFont="1"/>
    <xf numFmtId="3" fontId="4" fillId="0" borderId="0" xfId="0" applyNumberFormat="1" applyFont="1" applyBorder="1" applyAlignment="1">
      <alignment horizontal="center"/>
    </xf>
    <xf numFmtId="4" fontId="9" fillId="0" borderId="0" xfId="0" applyNumberFormat="1" applyFont="1" applyFill="1" applyBorder="1" applyProtection="1"/>
    <xf numFmtId="4" fontId="9" fillId="0" borderId="2" xfId="0" applyNumberFormat="1" applyFont="1" applyFill="1" applyBorder="1" applyProtection="1"/>
    <xf numFmtId="0" fontId="13" fillId="0" borderId="0" xfId="0" applyFont="1"/>
    <xf numFmtId="3" fontId="10" fillId="0" borderId="0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0" fillId="0" borderId="0" xfId="0" applyNumberFormat="1" applyBorder="1"/>
    <xf numFmtId="0" fontId="16" fillId="0" borderId="0" xfId="0" applyFont="1" applyBorder="1"/>
    <xf numFmtId="0" fontId="8" fillId="0" borderId="0" xfId="0" applyFont="1" applyBorder="1"/>
    <xf numFmtId="4" fontId="0" fillId="0" borderId="0" xfId="0" applyNumberFormat="1" applyBorder="1"/>
    <xf numFmtId="0" fontId="19" fillId="0" borderId="0" xfId="0" applyFont="1" applyBorder="1"/>
    <xf numFmtId="4" fontId="19" fillId="0" borderId="0" xfId="0" applyNumberFormat="1" applyFont="1" applyBorder="1"/>
    <xf numFmtId="4" fontId="19" fillId="0" borderId="0" xfId="0" applyNumberFormat="1" applyFont="1" applyFill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15" fillId="3" borderId="0" xfId="0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168" fontId="1" fillId="0" borderId="0" xfId="0" applyNumberFormat="1" applyFont="1" applyBorder="1" applyAlignment="1" applyProtection="1">
      <alignment horizontal="left"/>
    </xf>
    <xf numFmtId="0" fontId="30" fillId="0" borderId="0" xfId="0" applyFont="1"/>
    <xf numFmtId="0" fontId="31" fillId="0" borderId="0" xfId="0" applyFont="1"/>
    <xf numFmtId="3" fontId="32" fillId="0" borderId="0" xfId="0" applyNumberFormat="1" applyFont="1" applyFill="1" applyBorder="1" applyProtection="1"/>
    <xf numFmtId="3" fontId="35" fillId="0" borderId="0" xfId="0" applyNumberFormat="1" applyFont="1" applyBorder="1"/>
    <xf numFmtId="168" fontId="6" fillId="0" borderId="0" xfId="0" applyNumberFormat="1" applyFont="1" applyBorder="1" applyAlignment="1" applyProtection="1">
      <alignment horizontal="left"/>
    </xf>
    <xf numFmtId="3" fontId="29" fillId="0" borderId="0" xfId="0" applyNumberFormat="1" applyFont="1" applyBorder="1"/>
    <xf numFmtId="3" fontId="36" fillId="0" borderId="0" xfId="0" applyNumberFormat="1" applyFont="1" applyBorder="1"/>
    <xf numFmtId="3" fontId="34" fillId="0" borderId="0" xfId="0" applyNumberFormat="1" applyFont="1" applyBorder="1"/>
    <xf numFmtId="37" fontId="28" fillId="0" borderId="7" xfId="0" applyNumberFormat="1" applyFont="1" applyBorder="1"/>
    <xf numFmtId="166" fontId="28" fillId="0" borderId="8" xfId="0" applyNumberFormat="1" applyFont="1" applyBorder="1"/>
    <xf numFmtId="0" fontId="28" fillId="0" borderId="28" xfId="0" applyFont="1" applyBorder="1"/>
    <xf numFmtId="0" fontId="28" fillId="0" borderId="7" xfId="0" applyFont="1" applyBorder="1" applyAlignment="1">
      <alignment horizontal="center"/>
    </xf>
    <xf numFmtId="3" fontId="28" fillId="0" borderId="7" xfId="0" applyNumberFormat="1" applyFont="1" applyBorder="1"/>
    <xf numFmtId="3" fontId="37" fillId="0" borderId="7" xfId="0" applyNumberFormat="1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vertical="center"/>
    </xf>
    <xf numFmtId="0" fontId="0" fillId="0" borderId="0" xfId="0" applyFill="1" applyBorder="1"/>
    <xf numFmtId="0" fontId="22" fillId="0" borderId="0" xfId="0" applyFont="1"/>
    <xf numFmtId="3" fontId="0" fillId="0" borderId="3" xfId="0" applyNumberFormat="1" applyFont="1" applyFill="1" applyBorder="1" applyProtection="1"/>
    <xf numFmtId="3" fontId="0" fillId="0" borderId="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right"/>
    </xf>
    <xf numFmtId="3" fontId="0" fillId="0" borderId="3" xfId="0" applyNumberFormat="1" applyFont="1" applyBorder="1"/>
    <xf numFmtId="3" fontId="0" fillId="0" borderId="19" xfId="0" applyNumberFormat="1" applyFont="1" applyBorder="1"/>
    <xf numFmtId="0" fontId="40" fillId="0" borderId="0" xfId="0" applyFont="1" applyBorder="1"/>
    <xf numFmtId="0" fontId="0" fillId="0" borderId="15" xfId="0" applyFont="1" applyBorder="1"/>
    <xf numFmtId="0" fontId="32" fillId="5" borderId="10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center"/>
    </xf>
    <xf numFmtId="0" fontId="32" fillId="0" borderId="5" xfId="0" applyFont="1" applyBorder="1" applyAlignment="1"/>
    <xf numFmtId="0" fontId="32" fillId="0" borderId="5" xfId="0" applyFont="1" applyBorder="1" applyAlignment="1">
      <alignment horizontal="left"/>
    </xf>
    <xf numFmtId="0" fontId="32" fillId="0" borderId="5" xfId="0" applyFont="1" applyBorder="1" applyAlignment="1">
      <alignment horizontal="center"/>
    </xf>
    <xf numFmtId="0" fontId="0" fillId="0" borderId="13" xfId="0" applyFont="1" applyBorder="1"/>
    <xf numFmtId="0" fontId="34" fillId="0" borderId="12" xfId="0" applyFont="1" applyBorder="1" applyAlignment="1">
      <alignment horizontal="center"/>
    </xf>
    <xf numFmtId="0" fontId="34" fillId="0" borderId="5" xfId="0" applyFont="1" applyBorder="1"/>
    <xf numFmtId="3" fontId="34" fillId="0" borderId="5" xfId="0" applyNumberFormat="1" applyFont="1" applyBorder="1"/>
    <xf numFmtId="165" fontId="34" fillId="0" borderId="5" xfId="0" applyNumberFormat="1" applyFont="1" applyBorder="1"/>
    <xf numFmtId="166" fontId="34" fillId="0" borderId="6" xfId="0" applyNumberFormat="1" applyFont="1" applyBorder="1"/>
    <xf numFmtId="0" fontId="30" fillId="0" borderId="12" xfId="0" applyFont="1" applyBorder="1" applyAlignment="1">
      <alignment horizontal="left"/>
    </xf>
    <xf numFmtId="0" fontId="30" fillId="0" borderId="5" xfId="0" applyFont="1" applyBorder="1"/>
    <xf numFmtId="3" fontId="30" fillId="0" borderId="5" xfId="0" applyNumberFormat="1" applyFont="1" applyBorder="1"/>
    <xf numFmtId="165" fontId="30" fillId="0" borderId="5" xfId="0" applyNumberFormat="1" applyFont="1" applyBorder="1"/>
    <xf numFmtId="166" fontId="30" fillId="0" borderId="6" xfId="0" applyNumberFormat="1" applyFont="1" applyBorder="1"/>
    <xf numFmtId="0" fontId="35" fillId="0" borderId="12" xfId="0" applyFont="1" applyBorder="1" applyAlignment="1">
      <alignment horizontal="left"/>
    </xf>
    <xf numFmtId="0" fontId="35" fillId="0" borderId="5" xfId="0" applyFont="1" applyBorder="1" applyAlignment="1">
      <alignment horizontal="center"/>
    </xf>
    <xf numFmtId="3" fontId="35" fillId="0" borderId="5" xfId="0" applyNumberFormat="1" applyFont="1" applyBorder="1"/>
    <xf numFmtId="165" fontId="35" fillId="0" borderId="5" xfId="0" applyNumberFormat="1" applyFont="1" applyBorder="1" applyAlignment="1">
      <alignment horizontal="right"/>
    </xf>
    <xf numFmtId="166" fontId="35" fillId="0" borderId="6" xfId="0" applyNumberFormat="1" applyFont="1" applyBorder="1"/>
    <xf numFmtId="0" fontId="35" fillId="0" borderId="12" xfId="0" applyFont="1" applyBorder="1"/>
    <xf numFmtId="165" fontId="35" fillId="0" borderId="5" xfId="0" applyNumberFormat="1" applyFont="1" applyBorder="1" applyAlignment="1"/>
    <xf numFmtId="0" fontId="30" fillId="0" borderId="12" xfId="0" applyFont="1" applyBorder="1"/>
    <xf numFmtId="0" fontId="30" fillId="0" borderId="5" xfId="0" applyFont="1" applyBorder="1" applyAlignment="1">
      <alignment horizontal="center"/>
    </xf>
    <xf numFmtId="165" fontId="30" fillId="0" borderId="5" xfId="0" applyNumberFormat="1" applyFont="1" applyBorder="1" applyAlignment="1">
      <alignment horizontal="right"/>
    </xf>
    <xf numFmtId="0" fontId="34" fillId="0" borderId="5" xfId="0" applyFont="1" applyBorder="1" applyAlignment="1">
      <alignment horizontal="center"/>
    </xf>
    <xf numFmtId="165" fontId="34" fillId="0" borderId="5" xfId="0" applyNumberFormat="1" applyFont="1" applyBorder="1" applyAlignment="1">
      <alignment horizontal="right"/>
    </xf>
    <xf numFmtId="0" fontId="34" fillId="0" borderId="12" xfId="0" applyFont="1" applyBorder="1" applyAlignment="1">
      <alignment horizontal="center" vertical="center" wrapText="1"/>
    </xf>
    <xf numFmtId="3" fontId="30" fillId="2" borderId="5" xfId="0" applyNumberFormat="1" applyFont="1" applyFill="1" applyBorder="1"/>
    <xf numFmtId="37" fontId="30" fillId="0" borderId="5" xfId="0" applyNumberFormat="1" applyFont="1" applyBorder="1"/>
    <xf numFmtId="0" fontId="41" fillId="0" borderId="0" xfId="0" applyFont="1"/>
    <xf numFmtId="0" fontId="8" fillId="4" borderId="31" xfId="0" applyFont="1" applyFill="1" applyBorder="1"/>
    <xf numFmtId="3" fontId="8" fillId="0" borderId="31" xfId="0" applyNumberFormat="1" applyFont="1" applyFill="1" applyBorder="1" applyProtection="1"/>
    <xf numFmtId="3" fontId="8" fillId="0" borderId="31" xfId="0" applyNumberFormat="1" applyFont="1" applyBorder="1"/>
    <xf numFmtId="3" fontId="8" fillId="0" borderId="31" xfId="0" applyNumberFormat="1" applyFont="1" applyBorder="1" applyAlignment="1">
      <alignment horizontal="center"/>
    </xf>
    <xf numFmtId="4" fontId="8" fillId="0" borderId="33" xfId="0" applyNumberFormat="1" applyFont="1" applyBorder="1"/>
    <xf numFmtId="3" fontId="8" fillId="0" borderId="19" xfId="0" applyNumberFormat="1" applyFont="1" applyBorder="1" applyAlignment="1" applyProtection="1">
      <alignment horizontal="left"/>
    </xf>
    <xf numFmtId="3" fontId="8" fillId="0" borderId="3" xfId="0" applyNumberFormat="1" applyFont="1" applyFill="1" applyBorder="1" applyProtection="1"/>
    <xf numFmtId="4" fontId="0" fillId="0" borderId="4" xfId="0" applyNumberFormat="1" applyFont="1" applyBorder="1"/>
    <xf numFmtId="49" fontId="0" fillId="0" borderId="19" xfId="0" applyNumberFormat="1" applyFont="1" applyBorder="1" applyAlignment="1" applyProtection="1">
      <alignment horizontal="left"/>
    </xf>
    <xf numFmtId="37" fontId="0" fillId="0" borderId="3" xfId="0" applyNumberFormat="1" applyFont="1" applyFill="1" applyBorder="1" applyProtection="1"/>
    <xf numFmtId="49" fontId="23" fillId="0" borderId="19" xfId="0" applyNumberFormat="1" applyFont="1" applyBorder="1" applyAlignment="1" applyProtection="1">
      <alignment horizontal="left"/>
    </xf>
    <xf numFmtId="3" fontId="23" fillId="0" borderId="3" xfId="0" applyNumberFormat="1" applyFont="1" applyFill="1" applyBorder="1" applyProtection="1"/>
    <xf numFmtId="3" fontId="39" fillId="0" borderId="3" xfId="0" applyNumberFormat="1" applyFont="1" applyFill="1" applyBorder="1" applyProtection="1"/>
    <xf numFmtId="3" fontId="23" fillId="0" borderId="3" xfId="0" applyNumberFormat="1" applyFont="1" applyBorder="1"/>
    <xf numFmtId="3" fontId="23" fillId="0" borderId="3" xfId="0" applyNumberFormat="1" applyFont="1" applyBorder="1" applyAlignment="1">
      <alignment horizontal="center"/>
    </xf>
    <xf numFmtId="4" fontId="23" fillId="0" borderId="4" xfId="0" applyNumberFormat="1" applyFont="1" applyBorder="1"/>
    <xf numFmtId="3" fontId="8" fillId="0" borderId="22" xfId="0" applyNumberFormat="1" applyFont="1" applyFill="1" applyBorder="1" applyProtection="1"/>
    <xf numFmtId="3" fontId="8" fillId="0" borderId="22" xfId="0" applyNumberFormat="1" applyFont="1" applyBorder="1"/>
    <xf numFmtId="3" fontId="8" fillId="0" borderId="22" xfId="0" applyNumberFormat="1" applyFont="1" applyBorder="1" applyAlignment="1">
      <alignment horizontal="center"/>
    </xf>
    <xf numFmtId="3" fontId="0" fillId="0" borderId="19" xfId="0" applyNumberFormat="1" applyFont="1" applyBorder="1" applyAlignment="1" applyProtection="1">
      <alignment horizontal="left"/>
    </xf>
    <xf numFmtId="165" fontId="0" fillId="0" borderId="3" xfId="0" applyNumberFormat="1" applyFont="1" applyFill="1" applyBorder="1" applyProtection="1"/>
    <xf numFmtId="3" fontId="0" fillId="0" borderId="19" xfId="0" applyNumberFormat="1" applyFont="1" applyFill="1" applyBorder="1" applyAlignment="1" applyProtection="1"/>
    <xf numFmtId="3" fontId="0" fillId="0" borderId="19" xfId="0" applyNumberFormat="1" applyFont="1" applyFill="1" applyBorder="1" applyAlignment="1" applyProtection="1">
      <alignment horizontal="left"/>
    </xf>
    <xf numFmtId="3" fontId="39" fillId="0" borderId="19" xfId="0" applyNumberFormat="1" applyFont="1" applyFill="1" applyBorder="1" applyAlignment="1" applyProtection="1"/>
    <xf numFmtId="3" fontId="8" fillId="0" borderId="3" xfId="0" applyNumberFormat="1" applyFont="1" applyBorder="1"/>
    <xf numFmtId="3" fontId="0" fillId="0" borderId="3" xfId="0" applyNumberFormat="1" applyFont="1" applyFill="1" applyBorder="1" applyAlignment="1" applyProtection="1">
      <alignment vertical="center"/>
    </xf>
    <xf numFmtId="3" fontId="39" fillId="0" borderId="19" xfId="0" applyNumberFormat="1" applyFont="1" applyFill="1" applyBorder="1" applyAlignment="1" applyProtection="1">
      <alignment horizontal="left"/>
    </xf>
    <xf numFmtId="3" fontId="39" fillId="0" borderId="3" xfId="0" applyNumberFormat="1" applyFont="1" applyBorder="1"/>
    <xf numFmtId="3" fontId="8" fillId="0" borderId="34" xfId="0" applyNumberFormat="1" applyFont="1" applyBorder="1" applyAlignment="1" applyProtection="1">
      <alignment horizontal="left"/>
    </xf>
    <xf numFmtId="3" fontId="8" fillId="0" borderId="35" xfId="0" applyNumberFormat="1" applyFont="1" applyFill="1" applyBorder="1" applyProtection="1"/>
    <xf numFmtId="3" fontId="8" fillId="0" borderId="35" xfId="0" applyNumberFormat="1" applyFont="1" applyBorder="1" applyAlignment="1" applyProtection="1">
      <alignment horizontal="right"/>
    </xf>
    <xf numFmtId="3" fontId="8" fillId="0" borderId="35" xfId="0" applyNumberFormat="1" applyFont="1" applyBorder="1"/>
    <xf numFmtId="3" fontId="8" fillId="0" borderId="35" xfId="0" applyNumberFormat="1" applyFont="1" applyBorder="1" applyAlignment="1">
      <alignment horizontal="center"/>
    </xf>
    <xf numFmtId="3" fontId="8" fillId="0" borderId="19" xfId="0" applyNumberFormat="1" applyFont="1" applyFill="1" applyBorder="1" applyAlignment="1" applyProtection="1">
      <alignment horizontal="left"/>
    </xf>
    <xf numFmtId="3" fontId="23" fillId="0" borderId="32" xfId="0" applyNumberFormat="1" applyFont="1" applyBorder="1" applyAlignment="1" applyProtection="1">
      <alignment horizontal="left"/>
    </xf>
    <xf numFmtId="3" fontId="8" fillId="0" borderId="31" xfId="0" applyNumberFormat="1" applyFont="1" applyFill="1" applyBorder="1" applyAlignment="1" applyProtection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horizontal="center" vertical="center"/>
    </xf>
    <xf numFmtId="168" fontId="21" fillId="0" borderId="0" xfId="0" applyNumberFormat="1" applyFont="1" applyBorder="1" applyAlignment="1" applyProtection="1">
      <alignment horizontal="left"/>
    </xf>
    <xf numFmtId="168" fontId="11" fillId="0" borderId="0" xfId="0" applyNumberFormat="1" applyFont="1" applyBorder="1" applyAlignment="1" applyProtection="1">
      <alignment horizontal="left"/>
    </xf>
    <xf numFmtId="169" fontId="32" fillId="0" borderId="0" xfId="0" applyNumberFormat="1" applyFont="1" applyFill="1" applyBorder="1" applyProtection="1"/>
    <xf numFmtId="166" fontId="42" fillId="0" borderId="0" xfId="0" applyNumberFormat="1" applyFont="1" applyBorder="1" applyAlignment="1">
      <alignment horizontal="right"/>
    </xf>
    <xf numFmtId="4" fontId="32" fillId="0" borderId="0" xfId="0" applyNumberFormat="1" applyFont="1" applyFill="1" applyBorder="1" applyProtection="1"/>
    <xf numFmtId="3" fontId="8" fillId="0" borderId="3" xfId="0" applyNumberFormat="1" applyFont="1" applyBorder="1" applyAlignment="1">
      <alignment horizontal="center"/>
    </xf>
    <xf numFmtId="0" fontId="32" fillId="5" borderId="10" xfId="0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 applyProtection="1">
      <alignment horizontal="left" vertical="center"/>
    </xf>
    <xf numFmtId="3" fontId="8" fillId="0" borderId="21" xfId="0" applyNumberFormat="1" applyFont="1" applyBorder="1" applyAlignment="1" applyProtection="1">
      <alignment horizontal="left" vertical="center"/>
    </xf>
    <xf numFmtId="3" fontId="8" fillId="0" borderId="32" xfId="0" applyNumberFormat="1" applyFont="1" applyFill="1" applyBorder="1" applyAlignment="1" applyProtection="1">
      <alignment horizontal="left" vertical="center"/>
    </xf>
    <xf numFmtId="0" fontId="8" fillId="4" borderId="44" xfId="0" applyFont="1" applyFill="1" applyBorder="1"/>
    <xf numFmtId="3" fontId="32" fillId="0" borderId="43" xfId="0" applyNumberFormat="1" applyFont="1" applyBorder="1" applyAlignment="1" applyProtection="1">
      <alignment horizontal="left" vertical="center"/>
    </xf>
    <xf numFmtId="3" fontId="8" fillId="0" borderId="4" xfId="0" applyNumberFormat="1" applyFont="1" applyBorder="1" applyAlignment="1" applyProtection="1">
      <alignment horizontal="left"/>
    </xf>
    <xf numFmtId="3" fontId="0" fillId="0" borderId="4" xfId="0" applyNumberFormat="1" applyFont="1" applyBorder="1" applyAlignment="1" applyProtection="1">
      <alignment horizontal="left"/>
    </xf>
    <xf numFmtId="3" fontId="0" fillId="0" borderId="4" xfId="0" applyNumberFormat="1" applyFont="1" applyFill="1" applyBorder="1" applyAlignment="1" applyProtection="1"/>
    <xf numFmtId="3" fontId="23" fillId="0" borderId="4" xfId="0" applyNumberFormat="1" applyFont="1" applyFill="1" applyBorder="1" applyAlignment="1" applyProtection="1"/>
    <xf numFmtId="3" fontId="8" fillId="0" borderId="23" xfId="0" applyNumberFormat="1" applyFont="1" applyBorder="1" applyAlignment="1" applyProtection="1">
      <alignment horizontal="left" vertical="center"/>
    </xf>
    <xf numFmtId="3" fontId="21" fillId="0" borderId="4" xfId="0" applyNumberFormat="1" applyFont="1" applyBorder="1" applyAlignment="1" applyProtection="1">
      <alignment horizontal="left"/>
    </xf>
    <xf numFmtId="3" fontId="8" fillId="0" borderId="43" xfId="0" applyNumberFormat="1" applyFont="1" applyBorder="1" applyAlignment="1" applyProtection="1">
      <alignment horizontal="left" vertical="center"/>
    </xf>
    <xf numFmtId="3" fontId="8" fillId="0" borderId="36" xfId="0" applyNumberFormat="1" applyFont="1" applyBorder="1" applyAlignment="1" applyProtection="1">
      <alignment horizontal="left" vertical="center"/>
    </xf>
    <xf numFmtId="3" fontId="8" fillId="0" borderId="43" xfId="0" applyNumberFormat="1" applyFont="1" applyFill="1" applyBorder="1" applyAlignment="1" applyProtection="1">
      <alignment vertical="center"/>
    </xf>
    <xf numFmtId="3" fontId="8" fillId="0" borderId="43" xfId="0" applyNumberFormat="1" applyFont="1" applyBorder="1" applyAlignment="1" applyProtection="1">
      <alignment horizontal="center" vertical="center"/>
    </xf>
    <xf numFmtId="3" fontId="8" fillId="0" borderId="46" xfId="0" applyNumberFormat="1" applyFont="1" applyFill="1" applyBorder="1" applyProtection="1"/>
    <xf numFmtId="3" fontId="8" fillId="0" borderId="19" xfId="0" applyNumberFormat="1" applyFont="1" applyFill="1" applyBorder="1" applyProtection="1"/>
    <xf numFmtId="3" fontId="0" fillId="0" borderId="19" xfId="0" applyNumberFormat="1" applyFont="1" applyFill="1" applyBorder="1" applyProtection="1"/>
    <xf numFmtId="3" fontId="39" fillId="0" borderId="19" xfId="0" applyNumberFormat="1" applyFont="1" applyFill="1" applyBorder="1" applyProtection="1"/>
    <xf numFmtId="3" fontId="8" fillId="0" borderId="21" xfId="0" applyNumberFormat="1" applyFont="1" applyFill="1" applyBorder="1" applyProtection="1"/>
    <xf numFmtId="3" fontId="23" fillId="0" borderId="19" xfId="0" applyNumberFormat="1" applyFont="1" applyFill="1" applyBorder="1" applyProtection="1"/>
    <xf numFmtId="3" fontId="8" fillId="0" borderId="34" xfId="0" applyNumberFormat="1" applyFont="1" applyFill="1" applyBorder="1" applyProtection="1"/>
    <xf numFmtId="3" fontId="8" fillId="0" borderId="46" xfId="0" applyNumberFormat="1" applyFont="1" applyFill="1" applyBorder="1" applyAlignment="1" applyProtection="1">
      <alignment vertical="center"/>
    </xf>
    <xf numFmtId="3" fontId="8" fillId="0" borderId="51" xfId="0" applyNumberFormat="1" applyFont="1" applyFill="1" applyBorder="1" applyProtection="1"/>
    <xf numFmtId="3" fontId="8" fillId="0" borderId="52" xfId="0" applyNumberFormat="1" applyFont="1" applyFill="1" applyBorder="1" applyProtection="1"/>
    <xf numFmtId="3" fontId="8" fillId="0" borderId="49" xfId="0" applyNumberFormat="1" applyFont="1" applyFill="1" applyBorder="1" applyProtection="1"/>
    <xf numFmtId="3" fontId="8" fillId="0" borderId="53" xfId="0" applyNumberFormat="1" applyFont="1" applyFill="1" applyBorder="1" applyProtection="1"/>
    <xf numFmtId="3" fontId="0" fillId="0" borderId="49" xfId="0" applyNumberFormat="1" applyFont="1" applyFill="1" applyBorder="1" applyProtection="1"/>
    <xf numFmtId="3" fontId="0" fillId="0" borderId="53" xfId="0" applyNumberFormat="1" applyFont="1" applyFill="1" applyBorder="1" applyProtection="1"/>
    <xf numFmtId="3" fontId="23" fillId="0" borderId="49" xfId="0" applyNumberFormat="1" applyFont="1" applyFill="1" applyBorder="1" applyProtection="1"/>
    <xf numFmtId="3" fontId="39" fillId="0" borderId="53" xfId="0" applyNumberFormat="1" applyFont="1" applyFill="1" applyBorder="1" applyProtection="1"/>
    <xf numFmtId="3" fontId="8" fillId="0" borderId="54" xfId="0" applyNumberFormat="1" applyFont="1" applyFill="1" applyBorder="1" applyProtection="1"/>
    <xf numFmtId="3" fontId="8" fillId="0" borderId="55" xfId="0" applyNumberFormat="1" applyFont="1" applyFill="1" applyBorder="1" applyProtection="1"/>
    <xf numFmtId="3" fontId="39" fillId="0" borderId="49" xfId="0" applyNumberFormat="1" applyFont="1" applyFill="1" applyBorder="1" applyProtection="1"/>
    <xf numFmtId="3" fontId="23" fillId="0" borderId="53" xfId="0" applyNumberFormat="1" applyFont="1" applyFill="1" applyBorder="1" applyProtection="1"/>
    <xf numFmtId="3" fontId="8" fillId="0" borderId="56" xfId="0" applyNumberFormat="1" applyFont="1" applyFill="1" applyBorder="1" applyProtection="1"/>
    <xf numFmtId="3" fontId="8" fillId="0" borderId="57" xfId="0" applyNumberFormat="1" applyFont="1" applyFill="1" applyBorder="1" applyProtection="1"/>
    <xf numFmtId="3" fontId="8" fillId="0" borderId="49" xfId="0" applyNumberFormat="1" applyFont="1" applyBorder="1"/>
    <xf numFmtId="3" fontId="8" fillId="0" borderId="51" xfId="0" applyNumberFormat="1" applyFont="1" applyFill="1" applyBorder="1" applyAlignment="1" applyProtection="1">
      <alignment vertical="center"/>
    </xf>
    <xf numFmtId="3" fontId="8" fillId="0" borderId="52" xfId="0" applyNumberFormat="1" applyFont="1" applyFill="1" applyBorder="1" applyAlignment="1" applyProtection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/>
    </xf>
    <xf numFmtId="0" fontId="8" fillId="4" borderId="52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wrapText="1"/>
    </xf>
    <xf numFmtId="165" fontId="8" fillId="0" borderId="58" xfId="0" applyNumberFormat="1" applyFont="1" applyFill="1" applyBorder="1" applyProtection="1"/>
    <xf numFmtId="167" fontId="8" fillId="0" borderId="37" xfId="0" applyNumberFormat="1" applyFont="1" applyBorder="1"/>
    <xf numFmtId="167" fontId="0" fillId="0" borderId="4" xfId="0" applyNumberFormat="1" applyFont="1" applyBorder="1"/>
    <xf numFmtId="167" fontId="23" fillId="0" borderId="4" xfId="0" applyNumberFormat="1" applyFont="1" applyBorder="1"/>
    <xf numFmtId="167" fontId="8" fillId="0" borderId="33" xfId="0" applyNumberFormat="1" applyFont="1" applyBorder="1"/>
    <xf numFmtId="167" fontId="8" fillId="0" borderId="36" xfId="0" applyNumberFormat="1" applyFont="1" applyBorder="1"/>
    <xf numFmtId="167" fontId="8" fillId="0" borderId="33" xfId="0" applyNumberFormat="1" applyFont="1" applyBorder="1" applyAlignment="1">
      <alignment vertical="center"/>
    </xf>
    <xf numFmtId="0" fontId="34" fillId="0" borderId="12" xfId="0" applyFont="1" applyBorder="1" applyAlignment="1">
      <alignment horizontal="center" vertical="center"/>
    </xf>
    <xf numFmtId="0" fontId="22" fillId="0" borderId="0" xfId="0" applyFont="1" applyBorder="1"/>
    <xf numFmtId="170" fontId="38" fillId="0" borderId="0" xfId="0" applyNumberFormat="1" applyFont="1" applyBorder="1" applyAlignment="1">
      <alignment horizontal="center"/>
    </xf>
    <xf numFmtId="3" fontId="22" fillId="0" borderId="0" xfId="0" applyNumberFormat="1" applyFont="1" applyBorder="1"/>
    <xf numFmtId="3" fontId="38" fillId="0" borderId="0" xfId="0" applyNumberFormat="1" applyFont="1" applyBorder="1" applyAlignment="1">
      <alignment horizontal="center"/>
    </xf>
    <xf numFmtId="0" fontId="8" fillId="4" borderId="45" xfId="0" applyFont="1" applyFill="1" applyBorder="1" applyAlignment="1">
      <alignment horizontal="center" vertical="center" wrapText="1"/>
    </xf>
    <xf numFmtId="3" fontId="33" fillId="0" borderId="0" xfId="0" applyNumberFormat="1" applyFont="1" applyFill="1" applyBorder="1" applyAlignment="1" applyProtection="1">
      <alignment horizontal="left"/>
    </xf>
    <xf numFmtId="3" fontId="33" fillId="0" borderId="0" xfId="0" applyNumberFormat="1" applyFont="1" applyFill="1" applyBorder="1" applyProtection="1"/>
    <xf numFmtId="3" fontId="40" fillId="0" borderId="0" xfId="0" applyNumberFormat="1" applyFont="1" applyFill="1" applyBorder="1" applyAlignment="1" applyProtection="1">
      <alignment horizontal="left"/>
    </xf>
    <xf numFmtId="4" fontId="17" fillId="0" borderId="0" xfId="0" applyNumberFormat="1" applyFont="1" applyFill="1" applyBorder="1" applyAlignment="1" applyProtection="1">
      <alignment vertical="center"/>
    </xf>
    <xf numFmtId="3" fontId="33" fillId="0" borderId="0" xfId="0" applyNumberFormat="1" applyFont="1" applyFill="1" applyBorder="1" applyAlignment="1" applyProtection="1"/>
    <xf numFmtId="0" fontId="44" fillId="0" borderId="0" xfId="0" applyFont="1" applyFill="1" applyBorder="1"/>
    <xf numFmtId="3" fontId="40" fillId="0" borderId="0" xfId="0" applyNumberFormat="1" applyFont="1" applyFill="1" applyBorder="1"/>
    <xf numFmtId="3" fontId="33" fillId="0" borderId="0" xfId="0" applyNumberFormat="1" applyFont="1" applyFill="1" applyBorder="1"/>
    <xf numFmtId="3" fontId="33" fillId="0" borderId="0" xfId="0" applyNumberFormat="1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left"/>
    </xf>
    <xf numFmtId="0" fontId="40" fillId="0" borderId="0" xfId="0" applyFont="1" applyFill="1" applyBorder="1"/>
    <xf numFmtId="0" fontId="45" fillId="0" borderId="0" xfId="0" applyFont="1" applyFill="1" applyBorder="1"/>
    <xf numFmtId="4" fontId="40" fillId="0" borderId="0" xfId="0" applyNumberFormat="1" applyFont="1" applyFill="1" applyBorder="1"/>
    <xf numFmtId="0" fontId="43" fillId="0" borderId="0" xfId="0" applyFont="1" applyFill="1" applyBorder="1"/>
    <xf numFmtId="3" fontId="40" fillId="0" borderId="0" xfId="0" applyNumberFormat="1" applyFont="1" applyFill="1" applyBorder="1" applyProtection="1"/>
    <xf numFmtId="3" fontId="40" fillId="0" borderId="0" xfId="0" applyNumberFormat="1" applyFont="1" applyFill="1" applyBorder="1" applyAlignment="1" applyProtection="1"/>
    <xf numFmtId="3" fontId="33" fillId="0" borderId="0" xfId="0" applyNumberFormat="1" applyFont="1" applyFill="1" applyBorder="1" applyAlignment="1" applyProtection="1">
      <alignment horizontal="left" vertical="center"/>
    </xf>
    <xf numFmtId="3" fontId="33" fillId="0" borderId="0" xfId="0" applyNumberFormat="1" applyFont="1" applyFill="1" applyBorder="1" applyAlignment="1" applyProtection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44" fillId="0" borderId="0" xfId="0" applyNumberFormat="1" applyFont="1" applyFill="1" applyBorder="1"/>
    <xf numFmtId="3" fontId="33" fillId="0" borderId="0" xfId="0" applyNumberFormat="1" applyFont="1" applyFill="1" applyBorder="1" applyAlignment="1" applyProtection="1">
      <alignment vertical="center" wrapText="1"/>
    </xf>
    <xf numFmtId="0" fontId="33" fillId="0" borderId="0" xfId="0" applyNumberFormat="1" applyFont="1" applyFill="1" applyBorder="1" applyAlignment="1">
      <alignment horizontal="center" vertical="center"/>
    </xf>
    <xf numFmtId="37" fontId="8" fillId="0" borderId="31" xfId="0" applyNumberFormat="1" applyFont="1" applyFill="1" applyBorder="1" applyProtection="1"/>
    <xf numFmtId="167" fontId="8" fillId="0" borderId="65" xfId="0" applyNumberFormat="1" applyFont="1" applyBorder="1"/>
    <xf numFmtId="0" fontId="8" fillId="4" borderId="45" xfId="0" applyFont="1" applyFill="1" applyBorder="1" applyAlignment="1">
      <alignment vertical="center" wrapText="1"/>
    </xf>
    <xf numFmtId="0" fontId="8" fillId="4" borderId="45" xfId="0" applyFont="1" applyFill="1" applyBorder="1" applyAlignment="1">
      <alignment wrapText="1"/>
    </xf>
    <xf numFmtId="0" fontId="34" fillId="0" borderId="0" xfId="0" applyNumberFormat="1" applyFont="1" applyFill="1" applyBorder="1"/>
    <xf numFmtId="3" fontId="34" fillId="0" borderId="14" xfId="0" applyNumberFormat="1" applyFont="1" applyFill="1" applyBorder="1"/>
    <xf numFmtId="167" fontId="34" fillId="0" borderId="17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/>
    <xf numFmtId="3" fontId="35" fillId="0" borderId="14" xfId="0" applyNumberFormat="1" applyFont="1" applyFill="1" applyBorder="1"/>
    <xf numFmtId="167" fontId="35" fillId="0" borderId="17" xfId="0" applyNumberFormat="1" applyFont="1" applyFill="1" applyBorder="1" applyAlignment="1">
      <alignment horizontal="center" vertical="center"/>
    </xf>
    <xf numFmtId="167" fontId="34" fillId="0" borderId="64" xfId="0" applyNumberFormat="1" applyFont="1" applyFill="1" applyBorder="1" applyAlignment="1">
      <alignment horizontal="center" vertical="center"/>
    </xf>
    <xf numFmtId="3" fontId="34" fillId="0" borderId="0" xfId="0" applyNumberFormat="1" applyFont="1" applyFill="1" applyBorder="1" applyAlignment="1" applyProtection="1">
      <alignment horizontal="left"/>
    </xf>
    <xf numFmtId="0" fontId="35" fillId="0" borderId="0" xfId="0" applyFont="1" applyFill="1" applyBorder="1"/>
    <xf numFmtId="4" fontId="35" fillId="0" borderId="0" xfId="0" applyNumberFormat="1" applyFont="1" applyFill="1" applyBorder="1"/>
    <xf numFmtId="167" fontId="35" fillId="0" borderId="0" xfId="0" applyNumberFormat="1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vertical="center"/>
    </xf>
    <xf numFmtId="0" fontId="34" fillId="0" borderId="18" xfId="0" applyNumberFormat="1" applyFont="1" applyFill="1" applyBorder="1"/>
    <xf numFmtId="3" fontId="34" fillId="0" borderId="42" xfId="0" applyNumberFormat="1" applyFont="1" applyFill="1" applyBorder="1"/>
    <xf numFmtId="167" fontId="34" fillId="0" borderId="61" xfId="0" applyNumberFormat="1" applyFont="1" applyFill="1" applyBorder="1" applyAlignment="1">
      <alignment horizontal="center" vertical="center"/>
    </xf>
    <xf numFmtId="0" fontId="34" fillId="0" borderId="60" xfId="0" applyNumberFormat="1" applyFont="1" applyFill="1" applyBorder="1" applyAlignment="1">
      <alignment vertical="center"/>
    </xf>
    <xf numFmtId="3" fontId="34" fillId="0" borderId="59" xfId="0" applyNumberFormat="1" applyFont="1" applyFill="1" applyBorder="1" applyAlignment="1">
      <alignment vertical="center"/>
    </xf>
    <xf numFmtId="0" fontId="34" fillId="0" borderId="60" xfId="0" applyNumberFormat="1" applyFont="1" applyFill="1" applyBorder="1" applyAlignment="1">
      <alignment horizontal="center" vertical="center"/>
    </xf>
    <xf numFmtId="3" fontId="34" fillId="0" borderId="59" xfId="0" applyNumberFormat="1" applyFont="1" applyFill="1" applyBorder="1" applyAlignment="1" applyProtection="1">
      <alignment vertical="center"/>
    </xf>
    <xf numFmtId="0" fontId="8" fillId="4" borderId="59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2" fillId="5" borderId="25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8" xfId="0" applyFont="1" applyFill="1" applyBorder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0" xfId="0" applyFont="1" applyFill="1" applyBorder="1" applyAlignment="1">
      <alignment horizontal="center" vertical="center"/>
    </xf>
    <xf numFmtId="3" fontId="33" fillId="0" borderId="0" xfId="0" applyNumberFormat="1" applyFont="1" applyFill="1" applyBorder="1" applyAlignment="1" applyProtection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3" fontId="8" fillId="4" borderId="42" xfId="0" applyNumberFormat="1" applyFont="1" applyFill="1" applyBorder="1" applyAlignment="1" applyProtection="1">
      <alignment horizontal="center" vertical="center" wrapText="1"/>
    </xf>
    <xf numFmtId="3" fontId="8" fillId="4" borderId="63" xfId="0" applyNumberFormat="1" applyFont="1" applyFill="1" applyBorder="1" applyAlignment="1" applyProtection="1">
      <alignment horizontal="center" vertical="center" wrapText="1"/>
    </xf>
    <xf numFmtId="0" fontId="8" fillId="4" borderId="59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4" borderId="18" xfId="0" applyNumberFormat="1" applyFont="1" applyFill="1" applyBorder="1" applyAlignment="1">
      <alignment horizontal="center" vertical="center"/>
    </xf>
    <xf numFmtId="0" fontId="34" fillId="4" borderId="4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left"/>
    </xf>
    <xf numFmtId="0" fontId="8" fillId="4" borderId="3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65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579120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421880"/>
          <a:ext cx="299466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59</xdr:row>
      <xdr:rowOff>60960</xdr:rowOff>
    </xdr:from>
    <xdr:to>
      <xdr:col>5</xdr:col>
      <xdr:colOff>53340</xdr:colOff>
      <xdr:row>61</xdr:row>
      <xdr:rowOff>83820</xdr:rowOff>
    </xdr:to>
    <xdr:sp macro="" textlink="">
      <xdr:nvSpPr>
        <xdr:cNvPr id="2" name="CuadroTexto 1"/>
        <xdr:cNvSpPr txBox="1"/>
      </xdr:nvSpPr>
      <xdr:spPr>
        <a:xfrm>
          <a:off x="609600" y="10706100"/>
          <a:ext cx="31470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3" tint="0.59999389629810485"/>
    <pageSetUpPr fitToPage="1"/>
  </sheetPr>
  <dimension ref="A1:Y33"/>
  <sheetViews>
    <sheetView showGridLines="0" showZeros="0" zoomScaleNormal="100" workbookViewId="0">
      <selection activeCell="R17" sqref="R17"/>
    </sheetView>
  </sheetViews>
  <sheetFormatPr baseColWidth="10" defaultColWidth="11.42578125" defaultRowHeight="12.75" x14ac:dyDescent="0.2"/>
  <cols>
    <col min="1" max="1" width="36.140625" customWidth="1"/>
    <col min="2" max="2" width="17.42578125" customWidth="1"/>
    <col min="3" max="3" width="13.42578125" customWidth="1"/>
    <col min="4" max="4" width="12.5703125" customWidth="1"/>
    <col min="5" max="5" width="13.5703125" hidden="1" customWidth="1"/>
    <col min="6" max="6" width="12.7109375" customWidth="1"/>
    <col min="7" max="7" width="12.5703125" hidden="1" customWidth="1"/>
    <col min="8" max="8" width="14.140625" customWidth="1"/>
    <col min="9" max="9" width="12.5703125" customWidth="1"/>
    <col min="10" max="10" width="10.140625" customWidth="1"/>
    <col min="11" max="11" width="0.28515625" customWidth="1"/>
    <col min="12" max="12" width="12" hidden="1" customWidth="1"/>
    <col min="13" max="13" width="24.28515625" style="61" customWidth="1"/>
    <col min="15" max="17" width="0" hidden="1" customWidth="1"/>
    <col min="18" max="18" width="22.42578125" bestFit="1" customWidth="1"/>
    <col min="20" max="20" width="1.42578125" customWidth="1"/>
    <col min="21" max="21" width="3.140625" customWidth="1"/>
    <col min="22" max="22" width="0.42578125" customWidth="1"/>
    <col min="23" max="23" width="1.5703125" customWidth="1"/>
    <col min="24" max="24" width="0.42578125" customWidth="1"/>
  </cols>
  <sheetData>
    <row r="1" spans="1:25" ht="18" customHeight="1" x14ac:dyDescent="0.25">
      <c r="A1" s="252" t="s">
        <v>81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25" ht="18" customHeight="1" x14ac:dyDescent="0.25">
      <c r="A2" s="252" t="s">
        <v>82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25" ht="18" customHeight="1" x14ac:dyDescent="0.25">
      <c r="A3" s="253" t="s">
        <v>94</v>
      </c>
      <c r="B3" s="254"/>
      <c r="C3" s="254"/>
      <c r="D3" s="254"/>
      <c r="E3" s="254"/>
      <c r="F3" s="254"/>
      <c r="G3" s="254"/>
      <c r="H3" s="254"/>
      <c r="I3" s="254"/>
      <c r="J3" s="255"/>
    </row>
    <row r="4" spans="1:25" ht="18" customHeight="1" x14ac:dyDescent="0.25">
      <c r="A4" s="253" t="s">
        <v>291</v>
      </c>
      <c r="B4" s="254"/>
      <c r="C4" s="254"/>
      <c r="D4" s="254"/>
      <c r="E4" s="254"/>
      <c r="F4" s="254"/>
      <c r="G4" s="254"/>
      <c r="H4" s="254"/>
      <c r="I4" s="254"/>
      <c r="J4" s="255"/>
      <c r="K4" s="3"/>
      <c r="L4" s="3"/>
      <c r="M4" s="20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" thickBot="1" x14ac:dyDescent="0.25">
      <c r="A5" s="67"/>
      <c r="B5" s="68"/>
      <c r="C5" s="68"/>
      <c r="D5" s="68"/>
      <c r="E5" s="68"/>
      <c r="F5" s="68"/>
      <c r="G5" s="68"/>
      <c r="H5" s="68"/>
      <c r="I5" s="68"/>
      <c r="J5" s="5"/>
      <c r="K5" s="3"/>
      <c r="L5" s="3"/>
      <c r="M5" s="20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customHeight="1" x14ac:dyDescent="0.2">
      <c r="A6" s="256" t="s">
        <v>4</v>
      </c>
      <c r="B6" s="258" t="s">
        <v>17</v>
      </c>
      <c r="C6" s="262" t="s">
        <v>15</v>
      </c>
      <c r="D6" s="263"/>
      <c r="E6" s="263"/>
      <c r="F6" s="264"/>
      <c r="G6" s="260" t="s">
        <v>280</v>
      </c>
      <c r="H6" s="260"/>
      <c r="I6" s="260" t="s">
        <v>1</v>
      </c>
      <c r="J6" s="261"/>
      <c r="K6" s="3"/>
      <c r="L6" s="3"/>
      <c r="M6" s="20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4.75" customHeight="1" thickBot="1" x14ac:dyDescent="0.25">
      <c r="A7" s="257"/>
      <c r="B7" s="259"/>
      <c r="C7" s="146" t="s">
        <v>25</v>
      </c>
      <c r="D7" s="69" t="s">
        <v>5</v>
      </c>
      <c r="E7" s="69" t="s">
        <v>5</v>
      </c>
      <c r="F7" s="69" t="s">
        <v>2</v>
      </c>
      <c r="G7" s="69" t="s">
        <v>16</v>
      </c>
      <c r="H7" s="69" t="s">
        <v>18</v>
      </c>
      <c r="I7" s="69" t="s">
        <v>78</v>
      </c>
      <c r="J7" s="70" t="s">
        <v>3</v>
      </c>
      <c r="K7" s="3"/>
      <c r="L7" s="32"/>
      <c r="M7" s="20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0.100000000000001" customHeight="1" x14ac:dyDescent="0.2">
      <c r="A8" s="71"/>
      <c r="B8" s="72"/>
      <c r="C8" s="72"/>
      <c r="D8" s="73"/>
      <c r="E8" s="73"/>
      <c r="F8" s="74"/>
      <c r="G8" s="74"/>
      <c r="H8" s="74"/>
      <c r="I8" s="74"/>
      <c r="J8" s="75"/>
      <c r="K8" s="3"/>
      <c r="L8" s="3"/>
      <c r="M8" s="20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0.100000000000001" customHeight="1" x14ac:dyDescent="0.2">
      <c r="A9" s="76" t="s">
        <v>7</v>
      </c>
      <c r="B9" s="77"/>
      <c r="C9" s="78">
        <f t="shared" ref="C9:H9" si="0">+C11+C22</f>
        <v>120471044</v>
      </c>
      <c r="D9" s="78">
        <f>+D11+D22</f>
        <v>122771693</v>
      </c>
      <c r="E9" s="78" t="e">
        <f t="shared" si="0"/>
        <v>#REF!</v>
      </c>
      <c r="F9" s="78">
        <f t="shared" si="0"/>
        <v>94067660</v>
      </c>
      <c r="G9" s="78">
        <f t="shared" si="0"/>
        <v>7353130.8600000003</v>
      </c>
      <c r="H9" s="78">
        <f t="shared" si="0"/>
        <v>72784945</v>
      </c>
      <c r="I9" s="79">
        <f>+H9-F9</f>
        <v>-21282715</v>
      </c>
      <c r="J9" s="80">
        <f>+H9/F9*100</f>
        <v>77.375098944738284</v>
      </c>
      <c r="K9" s="51"/>
      <c r="L9" s="3"/>
      <c r="M9" s="20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0.100000000000001" customHeight="1" x14ac:dyDescent="0.2">
      <c r="A10" s="76"/>
      <c r="B10" s="77"/>
      <c r="C10" s="78"/>
      <c r="D10" s="78"/>
      <c r="E10" s="78"/>
      <c r="F10" s="78"/>
      <c r="G10" s="78"/>
      <c r="H10" s="78"/>
      <c r="I10" s="79"/>
      <c r="J10" s="80"/>
      <c r="K10" s="51"/>
      <c r="L10" s="3"/>
      <c r="M10" s="20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0.100000000000001" customHeight="1" x14ac:dyDescent="0.2">
      <c r="A11" s="200" t="s">
        <v>8</v>
      </c>
      <c r="B11" s="77"/>
      <c r="C11" s="78">
        <f t="shared" ref="C11:G11" si="1">SUM(C13:C20)</f>
        <v>18986211</v>
      </c>
      <c r="D11" s="78">
        <f>SUM(D13:D20)</f>
        <v>22931073</v>
      </c>
      <c r="E11" s="78" t="e">
        <f t="shared" si="1"/>
        <v>#REF!</v>
      </c>
      <c r="F11" s="78">
        <f t="shared" si="1"/>
        <v>18089251</v>
      </c>
      <c r="G11" s="78">
        <f t="shared" si="1"/>
        <v>622992.86</v>
      </c>
      <c r="H11" s="78">
        <f>SUM(H13:H20)</f>
        <v>12479890</v>
      </c>
      <c r="I11" s="79">
        <f>F11-H11</f>
        <v>5609361</v>
      </c>
      <c r="J11" s="80">
        <f>+H11/F11*100</f>
        <v>68.990639800398583</v>
      </c>
      <c r="K11" s="51"/>
      <c r="L11" s="23"/>
      <c r="M11" s="202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0.100000000000001" customHeight="1" x14ac:dyDescent="0.3">
      <c r="A12" s="81"/>
      <c r="B12" s="82"/>
      <c r="C12" s="83"/>
      <c r="D12" s="83"/>
      <c r="E12" s="83"/>
      <c r="F12" s="83" t="s">
        <v>4</v>
      </c>
      <c r="G12" s="83"/>
      <c r="H12" s="83"/>
      <c r="I12" s="84"/>
      <c r="J12" s="85"/>
      <c r="K12" s="49"/>
      <c r="L12" s="3"/>
      <c r="M12" s="20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0.100000000000001" customHeight="1" x14ac:dyDescent="0.2">
      <c r="A13" s="86" t="s">
        <v>107</v>
      </c>
      <c r="B13" s="87" t="s">
        <v>19</v>
      </c>
      <c r="C13" s="88">
        <v>700000</v>
      </c>
      <c r="D13" s="88">
        <v>700000</v>
      </c>
      <c r="E13" s="88" t="e">
        <v>#REF!</v>
      </c>
      <c r="F13" s="88">
        <v>583000</v>
      </c>
      <c r="G13" s="88">
        <v>105052.01</v>
      </c>
      <c r="H13" s="88">
        <v>528426.46</v>
      </c>
      <c r="I13" s="89">
        <v>-54573.540000000037</v>
      </c>
      <c r="J13" s="90">
        <f t="shared" ref="J13:J18" si="2">+H13/F13*100</f>
        <v>90.639186963979412</v>
      </c>
      <c r="K13" s="50"/>
      <c r="L13" s="23"/>
      <c r="M13" s="204"/>
      <c r="N13" s="3"/>
      <c r="O13" s="3"/>
      <c r="P13" s="3"/>
      <c r="Q13" s="3"/>
      <c r="R13" s="26"/>
      <c r="S13" s="27"/>
      <c r="T13" s="27"/>
      <c r="U13" s="28"/>
      <c r="V13" s="28"/>
      <c r="W13" s="29"/>
      <c r="X13" s="28"/>
      <c r="Y13" s="28"/>
    </row>
    <row r="14" spans="1:25" ht="20.100000000000001" customHeight="1" x14ac:dyDescent="0.2">
      <c r="A14" s="86" t="s">
        <v>108</v>
      </c>
      <c r="B14" s="87" t="s">
        <v>20</v>
      </c>
      <c r="C14" s="88">
        <v>9968616</v>
      </c>
      <c r="D14" s="88">
        <v>9968616</v>
      </c>
      <c r="E14" s="88" t="e">
        <v>#REF!</v>
      </c>
      <c r="F14" s="88">
        <v>6645744</v>
      </c>
      <c r="G14" s="88">
        <v>124498.18</v>
      </c>
      <c r="H14" s="88">
        <v>923302.54</v>
      </c>
      <c r="I14" s="89">
        <v>-5722441.46</v>
      </c>
      <c r="J14" s="90">
        <f t="shared" si="2"/>
        <v>13.893140331616745</v>
      </c>
      <c r="K14" s="50"/>
      <c r="L14" s="23"/>
      <c r="M14" s="204"/>
      <c r="N14" s="3"/>
      <c r="O14" s="3"/>
      <c r="P14" s="3"/>
      <c r="Q14" s="3"/>
      <c r="R14" s="3"/>
      <c r="S14" s="27"/>
      <c r="T14" s="27"/>
      <c r="U14" s="28"/>
      <c r="V14" s="28"/>
      <c r="W14" s="29"/>
      <c r="X14" s="28"/>
      <c r="Y14" s="28"/>
    </row>
    <row r="15" spans="1:25" ht="20.100000000000001" customHeight="1" x14ac:dyDescent="0.2">
      <c r="A15" s="91" t="s">
        <v>109</v>
      </c>
      <c r="B15" s="87" t="s">
        <v>99</v>
      </c>
      <c r="C15" s="88">
        <v>5052502</v>
      </c>
      <c r="D15" s="88">
        <v>5052502</v>
      </c>
      <c r="E15" s="88" t="e">
        <v>#REF!</v>
      </c>
      <c r="F15" s="88">
        <v>3952500</v>
      </c>
      <c r="G15" s="88">
        <v>278430.25</v>
      </c>
      <c r="H15" s="88">
        <v>3598644</v>
      </c>
      <c r="I15" s="89">
        <v>-353856</v>
      </c>
      <c r="J15" s="90">
        <f t="shared" si="2"/>
        <v>91.047286527514231</v>
      </c>
      <c r="K15" s="50"/>
      <c r="L15" s="23"/>
      <c r="M15" s="204"/>
      <c r="N15" s="3"/>
      <c r="O15" s="3"/>
      <c r="P15" s="3"/>
      <c r="Q15" s="3"/>
      <c r="R15" s="3"/>
      <c r="S15" s="27"/>
      <c r="T15" s="27"/>
      <c r="U15" s="28"/>
      <c r="V15" s="28"/>
      <c r="W15" s="29"/>
      <c r="X15" s="28"/>
      <c r="Y15" s="28"/>
    </row>
    <row r="16" spans="1:25" ht="20.100000000000001" customHeight="1" x14ac:dyDescent="0.2">
      <c r="A16" s="91" t="s">
        <v>110</v>
      </c>
      <c r="B16" s="87" t="s">
        <v>100</v>
      </c>
      <c r="C16" s="88">
        <v>62637</v>
      </c>
      <c r="D16" s="88">
        <v>62637</v>
      </c>
      <c r="E16" s="88" t="e">
        <v>#REF!</v>
      </c>
      <c r="F16" s="88">
        <v>47145</v>
      </c>
      <c r="G16" s="88">
        <v>1834.5</v>
      </c>
      <c r="H16" s="88">
        <v>49265.47</v>
      </c>
      <c r="I16" s="89">
        <v>2120.4700000000012</v>
      </c>
      <c r="J16" s="90">
        <f t="shared" si="2"/>
        <v>104.49776222292925</v>
      </c>
      <c r="K16" s="50"/>
      <c r="L16" s="23"/>
      <c r="M16" s="204"/>
      <c r="N16" s="3"/>
      <c r="O16" s="3"/>
      <c r="P16" s="3"/>
      <c r="Q16" s="3"/>
      <c r="R16" s="3"/>
      <c r="S16" s="27"/>
      <c r="T16" s="27"/>
      <c r="U16" s="28"/>
      <c r="V16" s="28"/>
      <c r="W16" s="29"/>
      <c r="X16" s="28"/>
      <c r="Y16" s="28"/>
    </row>
    <row r="17" spans="1:25" ht="20.100000000000001" customHeight="1" x14ac:dyDescent="0.2">
      <c r="A17" s="91" t="s">
        <v>111</v>
      </c>
      <c r="B17" s="87" t="s">
        <v>101</v>
      </c>
      <c r="C17" s="88">
        <v>622456</v>
      </c>
      <c r="D17" s="88">
        <v>622456</v>
      </c>
      <c r="E17" s="88" t="e">
        <v>#REF!</v>
      </c>
      <c r="F17" s="88">
        <v>416000</v>
      </c>
      <c r="G17" s="88">
        <v>62422.79</v>
      </c>
      <c r="H17" s="88">
        <v>705617</v>
      </c>
      <c r="I17" s="89">
        <v>289617</v>
      </c>
      <c r="J17" s="90">
        <f t="shared" si="2"/>
        <v>169.61947115384615</v>
      </c>
      <c r="K17" s="50"/>
      <c r="L17" s="23"/>
      <c r="M17" s="204"/>
      <c r="N17" s="3"/>
      <c r="O17" s="3"/>
      <c r="P17" s="3"/>
      <c r="Q17" s="3"/>
      <c r="R17" s="3"/>
      <c r="S17" s="27"/>
      <c r="T17" s="27"/>
      <c r="U17" s="28"/>
      <c r="V17" s="28"/>
      <c r="W17" s="29"/>
      <c r="X17" s="28"/>
      <c r="Y17" s="28"/>
    </row>
    <row r="18" spans="1:25" ht="20.100000000000001" customHeight="1" x14ac:dyDescent="0.2">
      <c r="A18" s="91" t="s">
        <v>112</v>
      </c>
      <c r="B18" s="87" t="s">
        <v>102</v>
      </c>
      <c r="C18" s="88">
        <v>480000</v>
      </c>
      <c r="D18" s="88">
        <v>480000</v>
      </c>
      <c r="E18" s="88" t="e">
        <v>#REF!</v>
      </c>
      <c r="F18" s="88">
        <v>400000</v>
      </c>
      <c r="G18" s="88">
        <v>50755.13</v>
      </c>
      <c r="H18" s="88">
        <v>629772.53</v>
      </c>
      <c r="I18" s="92">
        <v>229772.53000000003</v>
      </c>
      <c r="J18" s="90">
        <f t="shared" si="2"/>
        <v>157.44313250000002</v>
      </c>
      <c r="K18" s="50"/>
      <c r="L18" s="23"/>
      <c r="M18" s="204"/>
      <c r="N18" s="23"/>
      <c r="O18" s="3"/>
      <c r="P18" s="3"/>
      <c r="Q18" s="3"/>
      <c r="R18" s="3"/>
      <c r="S18" s="27"/>
      <c r="T18" s="27"/>
      <c r="U18" s="28"/>
      <c r="V18" s="28"/>
      <c r="W18" s="29"/>
      <c r="X18" s="28"/>
      <c r="Y18" s="28"/>
    </row>
    <row r="19" spans="1:25" ht="20.100000000000001" customHeight="1" x14ac:dyDescent="0.2">
      <c r="A19" s="91" t="s">
        <v>113</v>
      </c>
      <c r="B19" s="87" t="s">
        <v>103</v>
      </c>
      <c r="C19" s="88"/>
      <c r="D19" s="88">
        <v>2944864</v>
      </c>
      <c r="E19" s="88"/>
      <c r="F19" s="88">
        <v>2944864</v>
      </c>
      <c r="G19" s="88">
        <v>0</v>
      </c>
      <c r="H19" s="88">
        <v>2944864</v>
      </c>
      <c r="I19" s="92" t="s">
        <v>4</v>
      </c>
      <c r="J19" s="90">
        <f>+H19/F19*100</f>
        <v>100</v>
      </c>
      <c r="K19" s="50"/>
      <c r="L19" s="23"/>
      <c r="M19" s="204"/>
      <c r="N19" s="3"/>
      <c r="O19" s="3"/>
      <c r="P19" s="3"/>
      <c r="Q19" s="3"/>
      <c r="R19" s="3"/>
      <c r="S19" s="27"/>
      <c r="T19" s="27"/>
      <c r="U19" s="28"/>
      <c r="V19" s="28"/>
      <c r="W19" s="28"/>
      <c r="X19" s="28"/>
      <c r="Y19" s="28"/>
    </row>
    <row r="20" spans="1:25" ht="20.100000000000001" customHeight="1" x14ac:dyDescent="0.2">
      <c r="A20" s="91" t="s">
        <v>114</v>
      </c>
      <c r="B20" s="87" t="s">
        <v>104</v>
      </c>
      <c r="C20" s="88">
        <v>2100000</v>
      </c>
      <c r="D20" s="88">
        <v>3099998</v>
      </c>
      <c r="E20" s="88" t="e">
        <v>#REF!</v>
      </c>
      <c r="F20" s="88">
        <v>3099998</v>
      </c>
      <c r="G20" s="88">
        <v>0</v>
      </c>
      <c r="H20" s="88">
        <v>3099998</v>
      </c>
      <c r="I20" s="92">
        <v>0</v>
      </c>
      <c r="J20" s="90">
        <f>+H20/F20*100</f>
        <v>100</v>
      </c>
      <c r="K20" s="50"/>
      <c r="L20" s="23"/>
      <c r="M20" s="204"/>
      <c r="N20" s="3"/>
      <c r="O20" s="3"/>
      <c r="P20" s="3"/>
      <c r="Q20" s="3"/>
      <c r="R20" s="3"/>
      <c r="S20" s="27"/>
      <c r="T20" s="27"/>
      <c r="U20" s="28"/>
      <c r="V20" s="28"/>
      <c r="W20" s="28"/>
      <c r="X20" s="28"/>
      <c r="Y20" s="28"/>
    </row>
    <row r="21" spans="1:25" ht="20.100000000000001" customHeight="1" x14ac:dyDescent="0.3">
      <c r="A21" s="93"/>
      <c r="B21" s="94"/>
      <c r="C21" s="94"/>
      <c r="D21" s="83"/>
      <c r="E21" s="83"/>
      <c r="F21" s="83" t="s">
        <v>4</v>
      </c>
      <c r="G21" s="83" t="s">
        <v>4</v>
      </c>
      <c r="H21" s="83" t="str">
        <f>G21</f>
        <v xml:space="preserve"> </v>
      </c>
      <c r="I21" s="95"/>
      <c r="J21" s="85"/>
      <c r="K21" s="49"/>
      <c r="L21" s="23"/>
      <c r="M21" s="204"/>
      <c r="N21" s="3"/>
      <c r="O21" s="3"/>
      <c r="P21" s="3"/>
      <c r="Q21" s="3"/>
      <c r="R21" s="3"/>
      <c r="S21" s="27"/>
      <c r="T21" s="27"/>
      <c r="U21" s="28"/>
      <c r="V21" s="28"/>
      <c r="W21" s="28"/>
      <c r="X21" s="28"/>
      <c r="Y21" s="28"/>
    </row>
    <row r="22" spans="1:25" ht="20.100000000000001" customHeight="1" x14ac:dyDescent="0.2">
      <c r="A22" s="200" t="s">
        <v>9</v>
      </c>
      <c r="B22" s="96"/>
      <c r="C22" s="78">
        <f>+C24+C30</f>
        <v>101484833</v>
      </c>
      <c r="D22" s="78">
        <f>+D24+D30</f>
        <v>99840620</v>
      </c>
      <c r="E22" s="78">
        <f>+E24+E30</f>
        <v>99974034</v>
      </c>
      <c r="F22" s="78">
        <f>F24+F30</f>
        <v>75978409</v>
      </c>
      <c r="G22" s="78">
        <f>+G24+G30</f>
        <v>6730138</v>
      </c>
      <c r="H22" s="78">
        <f>+H24+H30</f>
        <v>60305055</v>
      </c>
      <c r="I22" s="97">
        <f>F22-H22</f>
        <v>15673354</v>
      </c>
      <c r="J22" s="80">
        <f>+H22/F22*100</f>
        <v>79.371305340178949</v>
      </c>
      <c r="K22" s="51">
        <v>46720186</v>
      </c>
      <c r="L22" s="23"/>
      <c r="M22" s="204"/>
      <c r="N22" s="3"/>
      <c r="O22" s="3"/>
      <c r="P22" s="3"/>
      <c r="Q22" s="3"/>
      <c r="R22" s="3"/>
      <c r="S22" s="30"/>
      <c r="T22" s="30"/>
      <c r="U22" s="28"/>
      <c r="V22" s="28"/>
      <c r="W22" s="28"/>
      <c r="X22" s="28"/>
      <c r="Y22" s="28"/>
    </row>
    <row r="23" spans="1:25" ht="20.100000000000001" customHeight="1" x14ac:dyDescent="0.2">
      <c r="A23" s="76" t="s">
        <v>4</v>
      </c>
      <c r="B23" s="96"/>
      <c r="C23" s="78"/>
      <c r="D23" s="78"/>
      <c r="E23" s="78"/>
      <c r="F23" s="78"/>
      <c r="G23" s="78"/>
      <c r="H23" s="78">
        <f>G23</f>
        <v>0</v>
      </c>
      <c r="I23" s="97"/>
      <c r="J23" s="80"/>
      <c r="K23" s="51">
        <v>0</v>
      </c>
      <c r="L23" s="23"/>
      <c r="M23" s="204"/>
      <c r="N23" s="3"/>
      <c r="O23" s="3"/>
      <c r="P23" s="3"/>
      <c r="Q23" s="3"/>
      <c r="R23" s="3"/>
      <c r="S23" s="27"/>
      <c r="T23" s="27"/>
      <c r="U23" s="28"/>
      <c r="V23" s="28"/>
      <c r="W23" s="28"/>
      <c r="X23" s="28"/>
      <c r="Y23" s="28"/>
    </row>
    <row r="24" spans="1:25" ht="33" customHeight="1" x14ac:dyDescent="0.2">
      <c r="A24" s="98" t="s">
        <v>21</v>
      </c>
      <c r="B24" s="96" t="s">
        <v>22</v>
      </c>
      <c r="C24" s="78">
        <f>SUM(C26:C28)</f>
        <v>97374299</v>
      </c>
      <c r="D24" s="78">
        <f>SUM(D26:D28)</f>
        <v>97374299</v>
      </c>
      <c r="E24" s="78">
        <f t="shared" ref="E24:F24" si="3">SUM(E26:E28)</f>
        <v>94763500</v>
      </c>
      <c r="F24" s="78">
        <f t="shared" si="3"/>
        <v>73512088</v>
      </c>
      <c r="G24" s="78">
        <f>SUM(G26:G28)</f>
        <v>6730138</v>
      </c>
      <c r="H24" s="78">
        <f>SUM(H26:H28)</f>
        <v>57838734</v>
      </c>
      <c r="I24" s="97">
        <f>+H24-F24</f>
        <v>-15673354</v>
      </c>
      <c r="J24" s="80">
        <f>+H24/F24*100</f>
        <v>78.679215314901683</v>
      </c>
      <c r="K24" s="51">
        <v>44253865</v>
      </c>
      <c r="L24" s="23" t="e">
        <f>#REF!-ingresos!H24</f>
        <v>#REF!</v>
      </c>
      <c r="M24" s="202"/>
      <c r="N24" s="3"/>
      <c r="O24" s="3"/>
      <c r="P24" s="3"/>
      <c r="Q24" s="3"/>
      <c r="R24" s="3"/>
      <c r="S24" s="30"/>
      <c r="T24" s="30"/>
      <c r="U24" s="28"/>
      <c r="V24" s="28"/>
      <c r="W24" s="28"/>
      <c r="X24" s="28"/>
      <c r="Y24" s="28"/>
    </row>
    <row r="25" spans="1:25" ht="17.45" customHeight="1" x14ac:dyDescent="0.2">
      <c r="A25" s="98"/>
      <c r="B25" s="96"/>
      <c r="C25" s="78"/>
      <c r="D25" s="78"/>
      <c r="E25" s="78"/>
      <c r="F25" s="78"/>
      <c r="G25" s="78"/>
      <c r="H25" s="78"/>
      <c r="I25" s="97"/>
      <c r="J25" s="80"/>
      <c r="K25" s="51"/>
      <c r="L25" s="23"/>
      <c r="M25" s="204"/>
      <c r="N25" s="3"/>
      <c r="O25" s="3"/>
      <c r="P25" s="3"/>
      <c r="Q25" s="3"/>
      <c r="R25" s="23"/>
      <c r="S25" s="30"/>
      <c r="T25" s="30"/>
      <c r="U25" s="28"/>
      <c r="V25" s="28"/>
      <c r="W25" s="28"/>
      <c r="X25" s="28"/>
      <c r="Y25" s="28"/>
    </row>
    <row r="26" spans="1:25" ht="20.100000000000001" customHeight="1" x14ac:dyDescent="0.3">
      <c r="A26" s="91" t="s">
        <v>115</v>
      </c>
      <c r="B26" s="94"/>
      <c r="C26" s="88">
        <v>84395027</v>
      </c>
      <c r="D26" s="88">
        <v>84395027</v>
      </c>
      <c r="E26" s="88">
        <v>88702609</v>
      </c>
      <c r="F26" s="88">
        <v>63784998</v>
      </c>
      <c r="G26" s="88">
        <v>6720213</v>
      </c>
      <c r="H26" s="88">
        <v>49183165</v>
      </c>
      <c r="I26" s="89">
        <f>+H26-F26</f>
        <v>-14601833</v>
      </c>
      <c r="J26" s="90">
        <f>+H26/F26*100</f>
        <v>77.107731507650129</v>
      </c>
      <c r="K26" s="50">
        <v>36688611</v>
      </c>
      <c r="L26" s="23">
        <f>K26+G26</f>
        <v>43408824</v>
      </c>
      <c r="M26" s="204"/>
      <c r="N26" s="3"/>
      <c r="O26" s="3"/>
      <c r="P26" s="3"/>
      <c r="Q26" s="3"/>
      <c r="R26" s="3"/>
      <c r="S26" s="27"/>
      <c r="T26" s="27"/>
      <c r="U26" s="28"/>
      <c r="V26" s="28"/>
      <c r="W26" s="28"/>
      <c r="X26" s="28"/>
      <c r="Y26" s="28"/>
    </row>
    <row r="27" spans="1:25" ht="20.100000000000001" customHeight="1" x14ac:dyDescent="0.2">
      <c r="A27" s="91" t="s">
        <v>116</v>
      </c>
      <c r="B27" s="87" t="s">
        <v>4</v>
      </c>
      <c r="C27" s="88">
        <v>115235</v>
      </c>
      <c r="D27" s="88">
        <v>115235</v>
      </c>
      <c r="E27" s="88" t="s">
        <v>4</v>
      </c>
      <c r="F27" s="88">
        <v>78987</v>
      </c>
      <c r="G27" s="88">
        <v>9925</v>
      </c>
      <c r="H27" s="88">
        <v>78987</v>
      </c>
      <c r="I27" s="89"/>
      <c r="J27" s="90"/>
      <c r="K27" s="47">
        <v>60000</v>
      </c>
      <c r="L27" s="23">
        <f>K27+G27</f>
        <v>69925</v>
      </c>
      <c r="M27" s="204"/>
      <c r="N27" s="3"/>
      <c r="O27" s="3"/>
      <c r="P27" s="3"/>
      <c r="Q27" s="3"/>
      <c r="R27" s="3"/>
      <c r="S27" s="27"/>
      <c r="T27" s="27"/>
      <c r="U27" s="28"/>
      <c r="V27" s="28"/>
      <c r="W27" s="28"/>
      <c r="X27" s="28"/>
      <c r="Y27" s="28"/>
    </row>
    <row r="28" spans="1:25" ht="20.100000000000001" customHeight="1" x14ac:dyDescent="0.2">
      <c r="A28" s="91" t="s">
        <v>117</v>
      </c>
      <c r="B28" s="87"/>
      <c r="C28" s="88">
        <v>12864037</v>
      </c>
      <c r="D28" s="88">
        <v>12864037</v>
      </c>
      <c r="E28" s="88">
        <v>6060891</v>
      </c>
      <c r="F28" s="88">
        <v>9648103</v>
      </c>
      <c r="G28" s="88">
        <v>0</v>
      </c>
      <c r="H28" s="88">
        <v>8576582</v>
      </c>
      <c r="I28" s="89">
        <f>+H28-F28</f>
        <v>-1071521</v>
      </c>
      <c r="J28" s="90">
        <f>+H28/F28*100</f>
        <v>88.893972214019684</v>
      </c>
      <c r="K28" s="47">
        <v>7505254</v>
      </c>
      <c r="L28" s="23">
        <f>K28+G28</f>
        <v>7505254</v>
      </c>
      <c r="M28" s="204"/>
      <c r="N28" s="3"/>
      <c r="O28" s="3"/>
      <c r="P28" s="3"/>
      <c r="Q28" s="3"/>
      <c r="R28" s="3"/>
      <c r="S28" s="27"/>
      <c r="T28" s="27"/>
      <c r="U28" s="28"/>
      <c r="V28" s="28"/>
      <c r="W28" s="28"/>
      <c r="X28" s="28"/>
      <c r="Y28" s="28"/>
    </row>
    <row r="29" spans="1:25" ht="20.100000000000001" customHeight="1" x14ac:dyDescent="0.3">
      <c r="A29" s="93" t="s">
        <v>4</v>
      </c>
      <c r="B29" s="94"/>
      <c r="C29" s="83" t="s">
        <v>4</v>
      </c>
      <c r="D29" s="83" t="s">
        <v>4</v>
      </c>
      <c r="E29" s="83" t="s">
        <v>4</v>
      </c>
      <c r="F29" s="99" t="s">
        <v>4</v>
      </c>
      <c r="G29" s="88" t="s">
        <v>4</v>
      </c>
      <c r="H29" s="83" t="s">
        <v>4</v>
      </c>
      <c r="I29" s="100"/>
      <c r="J29" s="85"/>
      <c r="K29" s="49" t="s">
        <v>4</v>
      </c>
      <c r="L29" s="23"/>
      <c r="M29" s="204"/>
      <c r="N29" s="3"/>
      <c r="O29" s="3"/>
      <c r="P29" s="3"/>
      <c r="Q29" s="3"/>
      <c r="R29" s="3"/>
      <c r="S29" s="27"/>
      <c r="T29" s="27"/>
      <c r="U29" s="28"/>
      <c r="V29" s="28"/>
      <c r="W29" s="28"/>
      <c r="X29" s="28"/>
      <c r="Y29" s="28"/>
    </row>
    <row r="30" spans="1:25" ht="23.25" customHeight="1" x14ac:dyDescent="0.2">
      <c r="A30" s="98" t="s">
        <v>23</v>
      </c>
      <c r="B30" s="96" t="s">
        <v>24</v>
      </c>
      <c r="C30" s="78">
        <v>4110534</v>
      </c>
      <c r="D30" s="78">
        <f>4110534-1644213</f>
        <v>2466321</v>
      </c>
      <c r="E30" s="78">
        <v>5210534</v>
      </c>
      <c r="F30" s="78">
        <v>2466321</v>
      </c>
      <c r="G30" s="78">
        <v>0</v>
      </c>
      <c r="H30" s="78">
        <f>+G30+K30</f>
        <v>2466321</v>
      </c>
      <c r="I30" s="79">
        <f>+H30-F30</f>
        <v>0</v>
      </c>
      <c r="J30" s="80">
        <f>+H30/F30*100</f>
        <v>100</v>
      </c>
      <c r="K30" s="51">
        <v>2466321</v>
      </c>
      <c r="L30" s="23" t="s">
        <v>4</v>
      </c>
      <c r="M30" s="204"/>
      <c r="N30" s="3"/>
      <c r="O30" s="3"/>
      <c r="P30" s="3"/>
      <c r="Q30" s="3"/>
      <c r="R30" s="3"/>
      <c r="S30" s="31"/>
      <c r="T30" s="31"/>
      <c r="U30" s="28"/>
      <c r="V30" s="28"/>
      <c r="W30" s="28"/>
      <c r="X30" s="28"/>
      <c r="Y30" s="28"/>
    </row>
    <row r="31" spans="1:25" ht="20.100000000000001" customHeight="1" thickBot="1" x14ac:dyDescent="0.35">
      <c r="A31" s="54" t="s">
        <v>4</v>
      </c>
      <c r="B31" s="55"/>
      <c r="C31" s="55"/>
      <c r="D31" s="56"/>
      <c r="E31" s="56"/>
      <c r="F31" s="56">
        <v>0</v>
      </c>
      <c r="G31" s="57" t="s">
        <v>4</v>
      </c>
      <c r="H31" s="56" t="s">
        <v>4</v>
      </c>
      <c r="I31" s="52"/>
      <c r="J31" s="53"/>
      <c r="K31" s="3" t="s">
        <v>4</v>
      </c>
      <c r="L31" s="3"/>
      <c r="M31" s="20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x14ac:dyDescent="0.3">
      <c r="A32" s="45" t="s">
        <v>4</v>
      </c>
      <c r="B32" s="44"/>
      <c r="C32" s="44"/>
      <c r="D32" s="44"/>
      <c r="E32" s="44"/>
      <c r="F32" s="44"/>
      <c r="G32" s="44"/>
      <c r="H32" s="44"/>
      <c r="I32" s="44"/>
      <c r="J32" s="44"/>
      <c r="K32" s="3"/>
      <c r="L32" s="3"/>
      <c r="M32" s="20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10" ht="15.75" x14ac:dyDescent="0.3">
      <c r="A33" s="44" t="s">
        <v>4</v>
      </c>
      <c r="B33" s="44"/>
      <c r="C33" s="44"/>
      <c r="D33" s="44"/>
      <c r="E33" s="44"/>
      <c r="F33" s="44" t="s">
        <v>4</v>
      </c>
      <c r="G33" s="44"/>
      <c r="H33" s="44"/>
      <c r="I33" s="44"/>
      <c r="J33" s="44"/>
    </row>
  </sheetData>
  <mergeCells count="9">
    <mergeCell ref="A1:J1"/>
    <mergeCell ref="A2:J2"/>
    <mergeCell ref="A3:J3"/>
    <mergeCell ref="A4:J4"/>
    <mergeCell ref="A6:A7"/>
    <mergeCell ref="B6:B7"/>
    <mergeCell ref="G6:H6"/>
    <mergeCell ref="I6:J6"/>
    <mergeCell ref="C6:F6"/>
  </mergeCells>
  <phoneticPr fontId="3" type="noConversion"/>
  <pageMargins left="7.874015748031496E-2" right="0" top="0.39370078740157483" bottom="0.39370078740157483" header="0.51181102362204722" footer="0.51181102362204722"/>
  <pageSetup scale="88" firstPageNumber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T209"/>
  <sheetViews>
    <sheetView showGridLines="0" showZeros="0" workbookViewId="0">
      <selection activeCell="E170" sqref="E170:F170"/>
    </sheetView>
  </sheetViews>
  <sheetFormatPr baseColWidth="10" defaultColWidth="11.42578125" defaultRowHeight="14.45" customHeight="1" x14ac:dyDescent="0.2"/>
  <cols>
    <col min="1" max="1" width="58.85546875" style="211" customWidth="1"/>
    <col min="2" max="2" width="12.5703125" style="211" hidden="1" customWidth="1"/>
    <col min="3" max="3" width="14.28515625" style="211" customWidth="1"/>
    <col min="4" max="4" width="11.7109375" style="211" customWidth="1"/>
    <col min="5" max="5" width="15.28515625" style="211" customWidth="1"/>
    <col min="6" max="6" width="13.28515625" style="211" customWidth="1"/>
    <col min="7" max="7" width="12.28515625" style="211" customWidth="1"/>
    <col min="8" max="8" width="0.28515625" style="211" hidden="1" customWidth="1"/>
    <col min="9" max="9" width="13" style="216" customWidth="1"/>
    <col min="10" max="10" width="12.7109375" style="216" customWidth="1"/>
    <col min="11" max="16384" width="11.42578125" style="216"/>
  </cols>
  <sheetData>
    <row r="2" spans="1:12" ht="14.45" customHeight="1" x14ac:dyDescent="0.25">
      <c r="A2" s="274" t="s">
        <v>81</v>
      </c>
      <c r="B2" s="274"/>
      <c r="C2" s="274"/>
      <c r="D2" s="274"/>
      <c r="E2" s="274"/>
      <c r="F2" s="274"/>
      <c r="G2" s="274"/>
      <c r="H2" s="274"/>
    </row>
    <row r="3" spans="1:12" ht="14.45" customHeight="1" x14ac:dyDescent="0.25">
      <c r="A3" s="274" t="s">
        <v>82</v>
      </c>
      <c r="B3" s="274"/>
      <c r="C3" s="274"/>
      <c r="D3" s="274"/>
      <c r="E3" s="274"/>
      <c r="F3" s="274"/>
      <c r="G3" s="274"/>
      <c r="H3" s="274"/>
    </row>
    <row r="4" spans="1:12" ht="14.45" customHeight="1" x14ac:dyDescent="0.25">
      <c r="A4" s="274" t="s">
        <v>83</v>
      </c>
      <c r="B4" s="274"/>
      <c r="C4" s="274"/>
      <c r="D4" s="274"/>
      <c r="E4" s="274"/>
      <c r="F4" s="274"/>
      <c r="G4" s="274"/>
      <c r="H4" s="274"/>
      <c r="L4" s="216" t="s">
        <v>4</v>
      </c>
    </row>
    <row r="5" spans="1:12" ht="14.45" customHeight="1" x14ac:dyDescent="0.25">
      <c r="A5" s="274" t="s">
        <v>281</v>
      </c>
      <c r="B5" s="274"/>
      <c r="C5" s="274"/>
      <c r="D5" s="274"/>
      <c r="E5" s="274"/>
      <c r="F5" s="274"/>
      <c r="G5" s="274"/>
      <c r="H5" s="274"/>
    </row>
    <row r="6" spans="1:12" ht="14.45" customHeight="1" x14ac:dyDescent="0.2">
      <c r="A6" s="227"/>
      <c r="B6" s="227"/>
      <c r="C6" s="271"/>
      <c r="D6" s="271"/>
      <c r="E6" s="271"/>
      <c r="F6" s="271"/>
      <c r="G6" s="226"/>
      <c r="H6" s="226"/>
    </row>
    <row r="7" spans="1:12" ht="25.15" customHeight="1" x14ac:dyDescent="0.2">
      <c r="A7" s="272" t="s">
        <v>0</v>
      </c>
      <c r="B7" s="270" t="s">
        <v>13</v>
      </c>
      <c r="C7" s="270"/>
      <c r="D7" s="270"/>
      <c r="E7" s="270"/>
      <c r="F7" s="270"/>
      <c r="G7" s="268" t="s">
        <v>272</v>
      </c>
      <c r="H7" s="266" t="s">
        <v>271</v>
      </c>
    </row>
    <row r="8" spans="1:12" ht="39" customHeight="1" x14ac:dyDescent="0.2">
      <c r="A8" s="273"/>
      <c r="B8" s="251" t="s">
        <v>25</v>
      </c>
      <c r="C8" s="251" t="s">
        <v>282</v>
      </c>
      <c r="D8" s="251" t="s">
        <v>270</v>
      </c>
      <c r="E8" s="251" t="s">
        <v>274</v>
      </c>
      <c r="F8" s="251" t="s">
        <v>273</v>
      </c>
      <c r="G8" s="269"/>
      <c r="H8" s="267"/>
    </row>
    <row r="9" spans="1:12" ht="21" customHeight="1" x14ac:dyDescent="0.25">
      <c r="A9" s="247" t="s">
        <v>118</v>
      </c>
      <c r="B9" s="248">
        <v>100537071</v>
      </c>
      <c r="C9" s="248">
        <f>+C10+C14+C18+C20+C22+C27+C29</f>
        <v>101419337</v>
      </c>
      <c r="D9" s="248">
        <f t="shared" ref="D9:F9" si="0">+D10+D14+D18+D20+D22+D27+D29</f>
        <v>76511225</v>
      </c>
      <c r="E9" s="248">
        <f t="shared" si="0"/>
        <v>58276699.330000013</v>
      </c>
      <c r="F9" s="248">
        <f t="shared" si="0"/>
        <v>57099415.260000013</v>
      </c>
      <c r="G9" s="248">
        <f>D9-E9</f>
        <v>18234525.669999987</v>
      </c>
      <c r="H9" s="238">
        <f>E9/D9*100</f>
        <v>76.167515720732496</v>
      </c>
      <c r="I9" s="217"/>
      <c r="J9" s="218"/>
      <c r="K9" s="265"/>
    </row>
    <row r="10" spans="1:12" ht="14.45" customHeight="1" x14ac:dyDescent="0.2">
      <c r="A10" s="232" t="s">
        <v>119</v>
      </c>
      <c r="B10" s="233">
        <v>70534801</v>
      </c>
      <c r="C10" s="233">
        <f>SUM(C11:C13)</f>
        <v>70710879</v>
      </c>
      <c r="D10" s="233">
        <f>SUM(D11:D13)</f>
        <v>54387413</v>
      </c>
      <c r="E10" s="233">
        <f>SUM(E11:E13)</f>
        <v>41293557.450000003</v>
      </c>
      <c r="F10" s="233">
        <f>SUM(F11:F13)</f>
        <v>41293557.450000003</v>
      </c>
      <c r="G10" s="233">
        <f t="shared" ref="G10:G73" si="1">D10-E10</f>
        <v>13093855.549999997</v>
      </c>
      <c r="H10" s="234">
        <f t="shared" ref="H10:H73" si="2">E10/D10*100</f>
        <v>75.924842113744234</v>
      </c>
      <c r="I10" s="219"/>
      <c r="J10" s="218"/>
      <c r="K10" s="265"/>
    </row>
    <row r="11" spans="1:12" ht="14.45" customHeight="1" x14ac:dyDescent="0.2">
      <c r="A11" s="235" t="s">
        <v>120</v>
      </c>
      <c r="B11" s="236">
        <v>60782390</v>
      </c>
      <c r="C11" s="236">
        <v>60983623</v>
      </c>
      <c r="D11" s="236">
        <v>45579059</v>
      </c>
      <c r="E11" s="236">
        <v>36187897.960000001</v>
      </c>
      <c r="F11" s="236">
        <v>36187897.960000001</v>
      </c>
      <c r="G11" s="236">
        <f t="shared" si="1"/>
        <v>9391161.0399999991</v>
      </c>
      <c r="H11" s="237">
        <f>E11/D11*100</f>
        <v>79.395886518850688</v>
      </c>
      <c r="I11" s="219"/>
      <c r="J11" s="218"/>
      <c r="K11" s="265" t="s">
        <v>4</v>
      </c>
    </row>
    <row r="12" spans="1:12" ht="14.45" customHeight="1" x14ac:dyDescent="0.2">
      <c r="A12" s="235" t="s">
        <v>121</v>
      </c>
      <c r="B12" s="236">
        <v>3041239</v>
      </c>
      <c r="C12" s="236">
        <v>2979484</v>
      </c>
      <c r="D12" s="236">
        <v>2202852</v>
      </c>
      <c r="E12" s="236">
        <v>1772394.64</v>
      </c>
      <c r="F12" s="236">
        <v>1772394.64</v>
      </c>
      <c r="G12" s="236">
        <f t="shared" si="1"/>
        <v>430457.3600000001</v>
      </c>
      <c r="H12" s="237">
        <f t="shared" si="2"/>
        <v>80.459088490738367</v>
      </c>
      <c r="I12" s="219"/>
      <c r="J12" s="218"/>
    </row>
    <row r="13" spans="1:12" ht="14.45" customHeight="1" x14ac:dyDescent="0.2">
      <c r="A13" s="235" t="s">
        <v>122</v>
      </c>
      <c r="B13" s="236">
        <v>6711172</v>
      </c>
      <c r="C13" s="236">
        <v>6747772</v>
      </c>
      <c r="D13" s="236">
        <v>6605502</v>
      </c>
      <c r="E13" s="236">
        <v>3333264.85</v>
      </c>
      <c r="F13" s="236">
        <v>3333264.85</v>
      </c>
      <c r="G13" s="236">
        <f t="shared" si="1"/>
        <v>3272237.15</v>
      </c>
      <c r="H13" s="237">
        <f t="shared" si="2"/>
        <v>50.461945965651054</v>
      </c>
      <c r="I13" s="219"/>
      <c r="J13" s="218"/>
    </row>
    <row r="14" spans="1:12" ht="14.45" customHeight="1" x14ac:dyDescent="0.25">
      <c r="A14" s="232" t="s">
        <v>123</v>
      </c>
      <c r="B14" s="233">
        <v>14687002</v>
      </c>
      <c r="C14" s="233">
        <f>SUM(C15:C17)</f>
        <v>13962669</v>
      </c>
      <c r="D14" s="233">
        <f t="shared" ref="D14:F14" si="3">SUM(D15:D17)</f>
        <v>9988831</v>
      </c>
      <c r="E14" s="233">
        <f t="shared" si="3"/>
        <v>8132239.5300000003</v>
      </c>
      <c r="F14" s="233">
        <f t="shared" si="3"/>
        <v>8132239.6699999999</v>
      </c>
      <c r="G14" s="233">
        <f t="shared" si="1"/>
        <v>1856591.4699999997</v>
      </c>
      <c r="H14" s="234">
        <f t="shared" si="2"/>
        <v>81.413325843634752</v>
      </c>
      <c r="I14" s="217"/>
      <c r="J14" s="218"/>
    </row>
    <row r="15" spans="1:12" ht="14.45" customHeight="1" x14ac:dyDescent="0.2">
      <c r="A15" s="235" t="s">
        <v>124</v>
      </c>
      <c r="B15" s="236">
        <v>207342</v>
      </c>
      <c r="C15" s="236">
        <v>207342</v>
      </c>
      <c r="D15" s="236">
        <v>133978</v>
      </c>
      <c r="E15" s="236">
        <v>76436.33</v>
      </c>
      <c r="F15" s="236">
        <v>76436.33</v>
      </c>
      <c r="G15" s="236">
        <f t="shared" si="1"/>
        <v>57541.67</v>
      </c>
      <c r="H15" s="237">
        <f t="shared" si="2"/>
        <v>57.051403961844485</v>
      </c>
      <c r="I15" s="219"/>
      <c r="J15" s="218"/>
    </row>
    <row r="16" spans="1:12" ht="14.45" customHeight="1" x14ac:dyDescent="0.2">
      <c r="A16" s="235" t="s">
        <v>125</v>
      </c>
      <c r="B16" s="236">
        <v>1625280</v>
      </c>
      <c r="C16" s="236">
        <v>1525280</v>
      </c>
      <c r="D16" s="236">
        <v>1118960</v>
      </c>
      <c r="E16" s="236">
        <v>911753.2</v>
      </c>
      <c r="F16" s="236">
        <v>911753.2</v>
      </c>
      <c r="G16" s="236">
        <f t="shared" si="1"/>
        <v>207206.80000000005</v>
      </c>
      <c r="H16" s="237">
        <f t="shared" si="2"/>
        <v>81.482197755058266</v>
      </c>
      <c r="I16" s="219"/>
      <c r="J16" s="218"/>
    </row>
    <row r="17" spans="1:10" ht="14.45" customHeight="1" x14ac:dyDescent="0.2">
      <c r="A17" s="235" t="s">
        <v>126</v>
      </c>
      <c r="B17" s="236">
        <v>12854380</v>
      </c>
      <c r="C17" s="236">
        <v>12230047</v>
      </c>
      <c r="D17" s="236">
        <v>8735893</v>
      </c>
      <c r="E17" s="236">
        <v>7144050</v>
      </c>
      <c r="F17" s="236">
        <v>7144050.1399999997</v>
      </c>
      <c r="G17" s="236">
        <f t="shared" si="1"/>
        <v>1591843</v>
      </c>
      <c r="H17" s="237">
        <f t="shared" si="2"/>
        <v>81.778130753204053</v>
      </c>
      <c r="I17" s="219"/>
      <c r="J17" s="218"/>
    </row>
    <row r="18" spans="1:10" ht="14.45" customHeight="1" x14ac:dyDescent="0.2">
      <c r="A18" s="232" t="s">
        <v>127</v>
      </c>
      <c r="B18" s="233">
        <v>222000</v>
      </c>
      <c r="C18" s="233">
        <f>+C19</f>
        <v>222000</v>
      </c>
      <c r="D18" s="233">
        <f t="shared" ref="D18:F18" si="4">+D19</f>
        <v>166200</v>
      </c>
      <c r="E18" s="233">
        <f t="shared" si="4"/>
        <v>143846.67000000001</v>
      </c>
      <c r="F18" s="233">
        <f t="shared" si="4"/>
        <v>143846.67000000001</v>
      </c>
      <c r="G18" s="233">
        <f t="shared" si="1"/>
        <v>22353.329999999987</v>
      </c>
      <c r="H18" s="234">
        <f t="shared" si="2"/>
        <v>86.550342960288816</v>
      </c>
      <c r="I18" s="219"/>
      <c r="J18" s="218"/>
    </row>
    <row r="19" spans="1:10" ht="14.45" customHeight="1" x14ac:dyDescent="0.2">
      <c r="A19" s="235" t="s">
        <v>128</v>
      </c>
      <c r="B19" s="236">
        <v>222000</v>
      </c>
      <c r="C19" s="236">
        <v>222000</v>
      </c>
      <c r="D19" s="236">
        <v>166200</v>
      </c>
      <c r="E19" s="236">
        <v>143846.67000000001</v>
      </c>
      <c r="F19" s="236">
        <v>143846.67000000001</v>
      </c>
      <c r="G19" s="236">
        <f t="shared" si="1"/>
        <v>22353.329999999987</v>
      </c>
      <c r="H19" s="237">
        <f t="shared" si="2"/>
        <v>86.550342960288816</v>
      </c>
      <c r="I19" s="219"/>
      <c r="J19" s="218"/>
    </row>
    <row r="20" spans="1:10" ht="14.45" customHeight="1" x14ac:dyDescent="0.2">
      <c r="A20" s="232" t="s">
        <v>129</v>
      </c>
      <c r="B20" s="233">
        <v>2229231</v>
      </c>
      <c r="C20" s="233">
        <f>+C21</f>
        <v>2031231</v>
      </c>
      <c r="D20" s="233">
        <f t="shared" ref="D20:F20" si="5">+D21</f>
        <v>1288157</v>
      </c>
      <c r="E20" s="233">
        <f t="shared" si="5"/>
        <v>1044572.34</v>
      </c>
      <c r="F20" s="233">
        <f t="shared" si="5"/>
        <v>1044572.34</v>
      </c>
      <c r="G20" s="233">
        <f t="shared" si="1"/>
        <v>243584.66000000003</v>
      </c>
      <c r="H20" s="234">
        <f t="shared" si="2"/>
        <v>81.090452483664649</v>
      </c>
      <c r="I20" s="219"/>
      <c r="J20" s="218"/>
    </row>
    <row r="21" spans="1:10" ht="14.45" customHeight="1" x14ac:dyDescent="0.2">
      <c r="A21" s="235" t="s">
        <v>130</v>
      </c>
      <c r="B21" s="236">
        <v>2229231</v>
      </c>
      <c r="C21" s="236">
        <v>2031231</v>
      </c>
      <c r="D21" s="236">
        <v>1288157</v>
      </c>
      <c r="E21" s="236">
        <v>1044572.34</v>
      </c>
      <c r="F21" s="236">
        <v>1044572.34</v>
      </c>
      <c r="G21" s="236">
        <f t="shared" si="1"/>
        <v>243584.66000000003</v>
      </c>
      <c r="H21" s="237">
        <f t="shared" si="2"/>
        <v>81.090452483664649</v>
      </c>
      <c r="I21" s="219"/>
      <c r="J21" s="218"/>
    </row>
    <row r="22" spans="1:10" ht="14.45" customHeight="1" x14ac:dyDescent="0.25">
      <c r="A22" s="232" t="s">
        <v>131</v>
      </c>
      <c r="B22" s="233">
        <v>12864037</v>
      </c>
      <c r="C22" s="233">
        <f>SUM(C23:C26)</f>
        <v>13043558</v>
      </c>
      <c r="D22" s="233">
        <f t="shared" ref="D22:F22" si="6">SUM(D23:D26)</f>
        <v>9827624</v>
      </c>
      <c r="E22" s="233">
        <f t="shared" si="6"/>
        <v>7438156.5300000003</v>
      </c>
      <c r="F22" s="233">
        <f t="shared" si="6"/>
        <v>6261664.3199999994</v>
      </c>
      <c r="G22" s="233">
        <f t="shared" si="1"/>
        <v>2389467.4699999997</v>
      </c>
      <c r="H22" s="234">
        <f t="shared" si="2"/>
        <v>75.686213982138511</v>
      </c>
      <c r="I22" s="217"/>
      <c r="J22" s="218"/>
    </row>
    <row r="23" spans="1:10" ht="14.45" customHeight="1" x14ac:dyDescent="0.2">
      <c r="A23" s="235" t="s">
        <v>132</v>
      </c>
      <c r="B23" s="236">
        <v>10728917</v>
      </c>
      <c r="C23" s="236">
        <v>10844267</v>
      </c>
      <c r="D23" s="236">
        <v>8161245</v>
      </c>
      <c r="E23" s="236">
        <v>6248550.5800000001</v>
      </c>
      <c r="F23" s="236">
        <v>5270860.0199999996</v>
      </c>
      <c r="G23" s="236">
        <f t="shared" si="1"/>
        <v>1912694.42</v>
      </c>
      <c r="H23" s="237">
        <f t="shared" si="2"/>
        <v>76.563693162011432</v>
      </c>
      <c r="I23" s="219"/>
      <c r="J23" s="218"/>
    </row>
    <row r="24" spans="1:10" ht="14.45" customHeight="1" x14ac:dyDescent="0.2">
      <c r="A24" s="235" t="s">
        <v>133</v>
      </c>
      <c r="B24" s="236">
        <v>1281073</v>
      </c>
      <c r="C24" s="236">
        <v>1319561</v>
      </c>
      <c r="D24" s="236">
        <v>1002628</v>
      </c>
      <c r="E24" s="236">
        <v>742579.25</v>
      </c>
      <c r="F24" s="236">
        <v>632678.14</v>
      </c>
      <c r="G24" s="236">
        <f t="shared" si="1"/>
        <v>260048.75</v>
      </c>
      <c r="H24" s="237">
        <f t="shared" si="2"/>
        <v>74.063286682598132</v>
      </c>
      <c r="I24" s="219"/>
      <c r="J24" s="218"/>
    </row>
    <row r="25" spans="1:10" ht="14.45" customHeight="1" x14ac:dyDescent="0.2">
      <c r="A25" s="235" t="s">
        <v>134</v>
      </c>
      <c r="B25" s="236">
        <v>597830</v>
      </c>
      <c r="C25" s="236">
        <v>615798</v>
      </c>
      <c r="D25" s="236">
        <v>463766</v>
      </c>
      <c r="E25" s="236">
        <v>347569.03</v>
      </c>
      <c r="F25" s="236">
        <v>294904.51</v>
      </c>
      <c r="G25" s="236">
        <f t="shared" si="1"/>
        <v>116196.96999999997</v>
      </c>
      <c r="H25" s="237">
        <f t="shared" si="2"/>
        <v>74.944914029920255</v>
      </c>
      <c r="I25" s="219"/>
      <c r="J25" s="218"/>
    </row>
    <row r="26" spans="1:10" ht="14.45" customHeight="1" x14ac:dyDescent="0.2">
      <c r="A26" s="235" t="s">
        <v>135</v>
      </c>
      <c r="B26" s="236">
        <v>256217</v>
      </c>
      <c r="C26" s="236">
        <v>263932</v>
      </c>
      <c r="D26" s="236">
        <v>199985</v>
      </c>
      <c r="E26" s="236">
        <v>99457.67</v>
      </c>
      <c r="F26" s="236">
        <v>63221.65</v>
      </c>
      <c r="G26" s="236">
        <f t="shared" si="1"/>
        <v>100527.33</v>
      </c>
      <c r="H26" s="237">
        <f t="shared" si="2"/>
        <v>49.732564942370679</v>
      </c>
      <c r="I26" s="219"/>
      <c r="J26" s="218"/>
    </row>
    <row r="27" spans="1:10" ht="14.45" customHeight="1" x14ac:dyDescent="0.2">
      <c r="A27" s="232" t="s">
        <v>136</v>
      </c>
      <c r="B27" s="233"/>
      <c r="C27" s="233">
        <f>+C28</f>
        <v>795000</v>
      </c>
      <c r="D27" s="233">
        <f>+D28</f>
        <v>199000</v>
      </c>
      <c r="E27" s="233"/>
      <c r="F27" s="233"/>
      <c r="G27" s="233">
        <f t="shared" si="1"/>
        <v>199000</v>
      </c>
      <c r="H27" s="237">
        <v>0</v>
      </c>
      <c r="I27" s="219"/>
      <c r="J27" s="218"/>
    </row>
    <row r="28" spans="1:10" ht="14.45" customHeight="1" x14ac:dyDescent="0.2">
      <c r="A28" s="235" t="s">
        <v>137</v>
      </c>
      <c r="B28" s="236"/>
      <c r="C28" s="236">
        <v>795000</v>
      </c>
      <c r="D28" s="236">
        <v>199000</v>
      </c>
      <c r="E28" s="236"/>
      <c r="F28" s="236"/>
      <c r="G28" s="236">
        <f t="shared" si="1"/>
        <v>199000</v>
      </c>
      <c r="H28" s="237">
        <v>0</v>
      </c>
      <c r="I28" s="219"/>
      <c r="J28" s="218"/>
    </row>
    <row r="29" spans="1:10" ht="14.45" customHeight="1" x14ac:dyDescent="0.2">
      <c r="A29" s="232" t="s">
        <v>138</v>
      </c>
      <c r="B29" s="233"/>
      <c r="C29" s="233">
        <f>SUM(C30:C35)</f>
        <v>654000</v>
      </c>
      <c r="D29" s="233">
        <f t="shared" ref="D29" si="7">SUM(D30:D35)</f>
        <v>654000</v>
      </c>
      <c r="E29" s="233">
        <f>SUM(E30:E35)</f>
        <v>224326.81</v>
      </c>
      <c r="F29" s="233">
        <f>SUM(F30:F35)</f>
        <v>223534.81</v>
      </c>
      <c r="G29" s="233">
        <f t="shared" si="1"/>
        <v>429673.19</v>
      </c>
      <c r="H29" s="234">
        <f t="shared" si="2"/>
        <v>34.300735474006117</v>
      </c>
      <c r="I29" s="219"/>
      <c r="J29" s="218"/>
    </row>
    <row r="30" spans="1:10" ht="14.45" customHeight="1" x14ac:dyDescent="0.2">
      <c r="A30" s="235" t="s">
        <v>139</v>
      </c>
      <c r="B30" s="236"/>
      <c r="C30" s="236">
        <v>383000</v>
      </c>
      <c r="D30" s="236">
        <v>383000</v>
      </c>
      <c r="E30" s="236">
        <v>194652.57</v>
      </c>
      <c r="F30" s="236">
        <v>194652.57</v>
      </c>
      <c r="G30" s="236">
        <f t="shared" si="1"/>
        <v>188347.43</v>
      </c>
      <c r="H30" s="237">
        <f t="shared" si="2"/>
        <v>50.823125326370757</v>
      </c>
      <c r="I30" s="219"/>
      <c r="J30" s="218"/>
    </row>
    <row r="31" spans="1:10" ht="14.45" customHeight="1" x14ac:dyDescent="0.2">
      <c r="A31" s="235" t="s">
        <v>140</v>
      </c>
      <c r="B31" s="236"/>
      <c r="C31" s="236">
        <v>5000</v>
      </c>
      <c r="D31" s="236">
        <v>5000</v>
      </c>
      <c r="E31" s="236"/>
      <c r="F31" s="236"/>
      <c r="G31" s="236">
        <f t="shared" si="1"/>
        <v>5000</v>
      </c>
      <c r="H31" s="237">
        <f t="shared" si="2"/>
        <v>0</v>
      </c>
      <c r="I31" s="219"/>
      <c r="J31" s="218"/>
    </row>
    <row r="32" spans="1:10" ht="14.45" customHeight="1" x14ac:dyDescent="0.2">
      <c r="A32" s="235" t="s">
        <v>141</v>
      </c>
      <c r="B32" s="236"/>
      <c r="C32" s="236"/>
      <c r="D32" s="236"/>
      <c r="E32" s="236"/>
      <c r="F32" s="236"/>
      <c r="G32" s="236">
        <f t="shared" si="1"/>
        <v>0</v>
      </c>
      <c r="H32" s="237">
        <v>0</v>
      </c>
      <c r="I32" s="219"/>
      <c r="J32" s="218"/>
    </row>
    <row r="33" spans="1:10" ht="13.9" customHeight="1" x14ac:dyDescent="0.2">
      <c r="A33" s="235" t="s">
        <v>142</v>
      </c>
      <c r="B33" s="236"/>
      <c r="C33" s="236">
        <v>10000</v>
      </c>
      <c r="D33" s="236">
        <v>10000</v>
      </c>
      <c r="E33" s="236">
        <v>1530.25</v>
      </c>
      <c r="F33" s="236">
        <v>1530.25</v>
      </c>
      <c r="G33" s="236">
        <f t="shared" si="1"/>
        <v>8469.75</v>
      </c>
      <c r="H33" s="237">
        <f t="shared" si="2"/>
        <v>15.3025</v>
      </c>
      <c r="I33" s="219"/>
      <c r="J33" s="218"/>
    </row>
    <row r="34" spans="1:10" ht="14.45" hidden="1" customHeight="1" x14ac:dyDescent="0.2">
      <c r="A34" s="235" t="s">
        <v>143</v>
      </c>
      <c r="B34" s="236"/>
      <c r="C34" s="236"/>
      <c r="D34" s="236"/>
      <c r="E34" s="236"/>
      <c r="F34" s="236"/>
      <c r="G34" s="236">
        <f t="shared" si="1"/>
        <v>0</v>
      </c>
      <c r="H34" s="237">
        <v>0</v>
      </c>
      <c r="I34" s="219"/>
      <c r="J34" s="218"/>
    </row>
    <row r="35" spans="1:10" ht="14.45" customHeight="1" x14ac:dyDescent="0.2">
      <c r="A35" s="235" t="s">
        <v>283</v>
      </c>
      <c r="B35" s="236"/>
      <c r="C35" s="236">
        <v>256000</v>
      </c>
      <c r="D35" s="236">
        <v>256000</v>
      </c>
      <c r="E35" s="236">
        <v>28143.99</v>
      </c>
      <c r="F35" s="236">
        <v>27351.99</v>
      </c>
      <c r="G35" s="236">
        <f t="shared" si="1"/>
        <v>227856.01</v>
      </c>
      <c r="H35" s="237">
        <f t="shared" si="2"/>
        <v>10.993746093750001</v>
      </c>
      <c r="I35" s="219"/>
      <c r="J35" s="218"/>
    </row>
    <row r="36" spans="1:10" ht="21" customHeight="1" x14ac:dyDescent="0.2">
      <c r="A36" s="247" t="s">
        <v>144</v>
      </c>
      <c r="B36" s="248">
        <v>4872926</v>
      </c>
      <c r="C36" s="248">
        <f>+C37+C42+C51+C53+C56+C60+C65+C70+C72+C77</f>
        <v>4852248</v>
      </c>
      <c r="D36" s="248">
        <f t="shared" ref="D36:F36" si="8">+D37+D42+D51+D53+D56+D60+D65+D70+D72+D77</f>
        <v>4468054</v>
      </c>
      <c r="E36" s="248">
        <f>+E37+E42+E51+E53+E56+E60+E65+E70+E72+E77</f>
        <v>3196290.7800000003</v>
      </c>
      <c r="F36" s="248">
        <f t="shared" si="8"/>
        <v>2717354.4200000004</v>
      </c>
      <c r="G36" s="248">
        <f t="shared" si="1"/>
        <v>1271763.2199999997</v>
      </c>
      <c r="H36" s="238">
        <f t="shared" si="2"/>
        <v>71.536529773364435</v>
      </c>
      <c r="I36" s="219"/>
      <c r="J36" s="218"/>
    </row>
    <row r="37" spans="1:10" ht="14.45" customHeight="1" x14ac:dyDescent="0.25">
      <c r="A37" s="244" t="s">
        <v>145</v>
      </c>
      <c r="B37" s="245">
        <v>18930</v>
      </c>
      <c r="C37" s="245">
        <f>SUM(C38:C41)</f>
        <v>46640</v>
      </c>
      <c r="D37" s="245">
        <f t="shared" ref="D37:F37" si="9">SUM(D38:D41)</f>
        <v>44040</v>
      </c>
      <c r="E37" s="245">
        <f t="shared" si="9"/>
        <v>28358.36</v>
      </c>
      <c r="F37" s="245">
        <f t="shared" si="9"/>
        <v>20436.79</v>
      </c>
      <c r="G37" s="245">
        <f t="shared" si="1"/>
        <v>15681.64</v>
      </c>
      <c r="H37" s="246">
        <f t="shared" si="2"/>
        <v>64.392279745685741</v>
      </c>
      <c r="I37" s="217"/>
      <c r="J37" s="218"/>
    </row>
    <row r="38" spans="1:10" ht="14.45" customHeight="1" x14ac:dyDescent="0.2">
      <c r="A38" s="235" t="s">
        <v>146</v>
      </c>
      <c r="B38" s="236">
        <v>8000</v>
      </c>
      <c r="C38" s="236">
        <v>7110</v>
      </c>
      <c r="D38" s="236">
        <v>4510</v>
      </c>
      <c r="E38" s="236">
        <v>2106</v>
      </c>
      <c r="F38" s="236">
        <v>2106</v>
      </c>
      <c r="G38" s="236">
        <f t="shared" si="1"/>
        <v>2404</v>
      </c>
      <c r="H38" s="237">
        <f t="shared" si="2"/>
        <v>46.696230598669622</v>
      </c>
      <c r="I38" s="219"/>
      <c r="J38" s="218"/>
    </row>
    <row r="39" spans="1:10" ht="14.45" customHeight="1" x14ac:dyDescent="0.2">
      <c r="A39" s="235" t="s">
        <v>147</v>
      </c>
      <c r="B39" s="236">
        <v>320</v>
      </c>
      <c r="C39" s="236">
        <v>320</v>
      </c>
      <c r="D39" s="236">
        <v>320</v>
      </c>
      <c r="E39" s="236"/>
      <c r="F39" s="236"/>
      <c r="G39" s="236">
        <f t="shared" si="1"/>
        <v>320</v>
      </c>
      <c r="H39" s="237">
        <f t="shared" si="2"/>
        <v>0</v>
      </c>
      <c r="I39" s="219"/>
      <c r="J39" s="218"/>
    </row>
    <row r="40" spans="1:10" ht="14.45" customHeight="1" x14ac:dyDescent="0.2">
      <c r="A40" s="235" t="s">
        <v>148</v>
      </c>
      <c r="B40" s="236">
        <v>8360</v>
      </c>
      <c r="C40" s="236">
        <v>38960</v>
      </c>
      <c r="D40" s="236">
        <v>38960</v>
      </c>
      <c r="E40" s="236">
        <v>26252.36</v>
      </c>
      <c r="F40" s="236">
        <v>18330.79</v>
      </c>
      <c r="G40" s="236">
        <f t="shared" si="1"/>
        <v>12707.64</v>
      </c>
      <c r="H40" s="237">
        <f t="shared" si="2"/>
        <v>67.382854209445583</v>
      </c>
      <c r="I40" s="219"/>
      <c r="J40" s="218"/>
    </row>
    <row r="41" spans="1:10" ht="14.45" customHeight="1" x14ac:dyDescent="0.2">
      <c r="A41" s="235" t="s">
        <v>149</v>
      </c>
      <c r="B41" s="236">
        <v>2250</v>
      </c>
      <c r="C41" s="236">
        <v>250</v>
      </c>
      <c r="D41" s="236">
        <v>250</v>
      </c>
      <c r="E41" s="236"/>
      <c r="F41" s="236"/>
      <c r="G41" s="236">
        <f t="shared" si="1"/>
        <v>250</v>
      </c>
      <c r="H41" s="237">
        <f t="shared" si="2"/>
        <v>0</v>
      </c>
      <c r="I41" s="219"/>
      <c r="J41" s="218"/>
    </row>
    <row r="42" spans="1:10" ht="14.45" customHeight="1" x14ac:dyDescent="0.2">
      <c r="A42" s="232" t="s">
        <v>150</v>
      </c>
      <c r="B42" s="233">
        <v>3383574</v>
      </c>
      <c r="C42" s="233">
        <f>SUM(C43:C50)</f>
        <v>3237124</v>
      </c>
      <c r="D42" s="233">
        <f t="shared" ref="D42:F42" si="10">SUM(D43:D50)</f>
        <v>2925833</v>
      </c>
      <c r="E42" s="233">
        <f t="shared" si="10"/>
        <v>2349348.5500000003</v>
      </c>
      <c r="F42" s="233">
        <f t="shared" si="10"/>
        <v>2149191.79</v>
      </c>
      <c r="G42" s="233">
        <f t="shared" si="1"/>
        <v>576484.44999999972</v>
      </c>
      <c r="H42" s="234">
        <f t="shared" si="2"/>
        <v>80.296741133208911</v>
      </c>
      <c r="J42" s="218"/>
    </row>
    <row r="43" spans="1:10" ht="14.45" customHeight="1" x14ac:dyDescent="0.2">
      <c r="A43" s="235" t="s">
        <v>151</v>
      </c>
      <c r="B43" s="236">
        <v>115235</v>
      </c>
      <c r="C43" s="236">
        <v>115235</v>
      </c>
      <c r="D43" s="236">
        <v>78987</v>
      </c>
      <c r="E43" s="236">
        <v>64059.62</v>
      </c>
      <c r="F43" s="236">
        <v>64059.62</v>
      </c>
      <c r="G43" s="236">
        <f t="shared" si="1"/>
        <v>14927.379999999997</v>
      </c>
      <c r="H43" s="237">
        <f t="shared" si="2"/>
        <v>81.101472394191461</v>
      </c>
      <c r="J43" s="218"/>
    </row>
    <row r="44" spans="1:10" ht="14.45" customHeight="1" x14ac:dyDescent="0.2">
      <c r="A44" s="235" t="s">
        <v>152</v>
      </c>
      <c r="B44" s="236">
        <v>16030</v>
      </c>
      <c r="C44" s="236">
        <v>28580</v>
      </c>
      <c r="D44" s="236">
        <v>27550</v>
      </c>
      <c r="E44" s="236">
        <v>13853.72</v>
      </c>
      <c r="F44" s="236">
        <v>6837.72</v>
      </c>
      <c r="G44" s="236">
        <f t="shared" si="1"/>
        <v>13696.28</v>
      </c>
      <c r="H44" s="237">
        <f t="shared" si="2"/>
        <v>50.285735027223232</v>
      </c>
      <c r="I44" s="219"/>
      <c r="J44" s="218"/>
    </row>
    <row r="45" spans="1:10" ht="14.45" customHeight="1" x14ac:dyDescent="0.2">
      <c r="A45" s="235" t="s">
        <v>153</v>
      </c>
      <c r="B45" s="236">
        <v>2000</v>
      </c>
      <c r="C45" s="236">
        <v>2000</v>
      </c>
      <c r="D45" s="236">
        <v>2000</v>
      </c>
      <c r="E45" s="236">
        <v>67.650000000000006</v>
      </c>
      <c r="F45" s="236">
        <v>67.650000000000006</v>
      </c>
      <c r="G45" s="236">
        <f t="shared" si="1"/>
        <v>1932.35</v>
      </c>
      <c r="H45" s="237">
        <f t="shared" si="2"/>
        <v>3.3825000000000003</v>
      </c>
      <c r="I45" s="219"/>
      <c r="J45" s="218"/>
    </row>
    <row r="46" spans="1:10" ht="14.45" customHeight="1" x14ac:dyDescent="0.2">
      <c r="A46" s="235" t="s">
        <v>154</v>
      </c>
      <c r="B46" s="236">
        <v>2405296</v>
      </c>
      <c r="C46" s="236">
        <v>2111996</v>
      </c>
      <c r="D46" s="236">
        <v>2111996</v>
      </c>
      <c r="E46" s="236">
        <v>1771917.08</v>
      </c>
      <c r="F46" s="236">
        <v>1771917.08</v>
      </c>
      <c r="G46" s="236">
        <f t="shared" si="1"/>
        <v>340078.91999999993</v>
      </c>
      <c r="H46" s="237">
        <f t="shared" si="2"/>
        <v>83.897747912401357</v>
      </c>
      <c r="I46" s="219"/>
      <c r="J46" s="218"/>
    </row>
    <row r="47" spans="1:10" ht="14.45" customHeight="1" x14ac:dyDescent="0.2">
      <c r="A47" s="235" t="s">
        <v>155</v>
      </c>
      <c r="B47" s="236">
        <v>845013</v>
      </c>
      <c r="C47" s="236">
        <v>703713</v>
      </c>
      <c r="D47" s="236">
        <v>429700</v>
      </c>
      <c r="E47" s="236">
        <v>228033.86</v>
      </c>
      <c r="F47" s="236">
        <v>199603.55</v>
      </c>
      <c r="G47" s="236">
        <f t="shared" si="1"/>
        <v>201666.14</v>
      </c>
      <c r="H47" s="237">
        <f t="shared" si="2"/>
        <v>53.068154526413771</v>
      </c>
      <c r="I47" s="219"/>
      <c r="J47" s="218"/>
    </row>
    <row r="48" spans="1:10" ht="14.45" customHeight="1" x14ac:dyDescent="0.2">
      <c r="A48" s="235" t="s">
        <v>156</v>
      </c>
      <c r="B48" s="236"/>
      <c r="C48" s="236">
        <v>254300</v>
      </c>
      <c r="D48" s="236">
        <v>254300</v>
      </c>
      <c r="E48" s="236">
        <v>251835.95</v>
      </c>
      <c r="F48" s="236">
        <v>99708.57</v>
      </c>
      <c r="G48" s="236">
        <f t="shared" si="1"/>
        <v>2464.0499999999884</v>
      </c>
      <c r="H48" s="237">
        <f t="shared" si="2"/>
        <v>99.031046008651202</v>
      </c>
      <c r="I48" s="219"/>
      <c r="J48" s="218"/>
    </row>
    <row r="49" spans="1:17" ht="14.45" customHeight="1" x14ac:dyDescent="0.2">
      <c r="A49" s="235" t="s">
        <v>157</v>
      </c>
      <c r="B49" s="236"/>
      <c r="C49" s="236">
        <v>21000</v>
      </c>
      <c r="D49" s="236">
        <v>21000</v>
      </c>
      <c r="E49" s="236">
        <v>19580.669999999998</v>
      </c>
      <c r="F49" s="236">
        <v>6997.6</v>
      </c>
      <c r="G49" s="236">
        <f t="shared" si="1"/>
        <v>1419.3300000000017</v>
      </c>
      <c r="H49" s="237">
        <f t="shared" si="2"/>
        <v>93.241285714285709</v>
      </c>
      <c r="I49" s="219"/>
      <c r="J49" s="218"/>
    </row>
    <row r="50" spans="1:17" ht="14.45" customHeight="1" x14ac:dyDescent="0.2">
      <c r="A50" s="235" t="s">
        <v>158</v>
      </c>
      <c r="B50" s="236"/>
      <c r="C50" s="236">
        <v>300</v>
      </c>
      <c r="D50" s="236">
        <v>300</v>
      </c>
      <c r="E50" s="236"/>
      <c r="F50" s="236"/>
      <c r="G50" s="236">
        <f t="shared" si="1"/>
        <v>300</v>
      </c>
      <c r="H50" s="237">
        <f t="shared" si="2"/>
        <v>0</v>
      </c>
      <c r="I50" s="219"/>
      <c r="J50" s="218"/>
    </row>
    <row r="51" spans="1:17" ht="14.45" customHeight="1" x14ac:dyDescent="0.2">
      <c r="A51" s="232" t="s">
        <v>159</v>
      </c>
      <c r="B51" s="233">
        <v>18600</v>
      </c>
      <c r="C51" s="233">
        <f>+C52</f>
        <v>7294</v>
      </c>
      <c r="D51" s="233">
        <f t="shared" ref="D51:F51" si="11">+D52</f>
        <v>7110</v>
      </c>
      <c r="E51" s="233">
        <f t="shared" si="11"/>
        <v>4002.87</v>
      </c>
      <c r="F51" s="233">
        <f t="shared" si="11"/>
        <v>2922.87</v>
      </c>
      <c r="G51" s="233">
        <f t="shared" si="1"/>
        <v>3107.13</v>
      </c>
      <c r="H51" s="234">
        <f t="shared" si="2"/>
        <v>56.299156118143458</v>
      </c>
      <c r="I51" s="219"/>
      <c r="J51" s="218"/>
    </row>
    <row r="52" spans="1:17" ht="14.45" customHeight="1" x14ac:dyDescent="0.2">
      <c r="A52" s="235" t="s">
        <v>160</v>
      </c>
      <c r="B52" s="236">
        <v>18600</v>
      </c>
      <c r="C52" s="236">
        <v>7294</v>
      </c>
      <c r="D52" s="236">
        <v>7110</v>
      </c>
      <c r="E52" s="236">
        <v>4002.87</v>
      </c>
      <c r="F52" s="236">
        <v>2922.87</v>
      </c>
      <c r="G52" s="236">
        <f t="shared" si="1"/>
        <v>3107.13</v>
      </c>
      <c r="H52" s="237">
        <f t="shared" si="2"/>
        <v>56.299156118143458</v>
      </c>
      <c r="I52" s="219"/>
      <c r="J52" s="218"/>
    </row>
    <row r="53" spans="1:17" ht="14.45" customHeight="1" x14ac:dyDescent="0.2">
      <c r="A53" s="232" t="s">
        <v>161</v>
      </c>
      <c r="B53" s="233">
        <v>26000</v>
      </c>
      <c r="C53" s="233">
        <f>SUM(C54:C55)</f>
        <v>6255</v>
      </c>
      <c r="D53" s="233">
        <f t="shared" ref="D53:F53" si="12">SUM(D54:D55)</f>
        <v>6255</v>
      </c>
      <c r="E53" s="233">
        <f t="shared" si="12"/>
        <v>1330.37</v>
      </c>
      <c r="F53" s="233">
        <f t="shared" si="12"/>
        <v>99.87</v>
      </c>
      <c r="G53" s="233">
        <f t="shared" si="1"/>
        <v>4924.63</v>
      </c>
      <c r="H53" s="234">
        <f t="shared" si="2"/>
        <v>21.268904876099118</v>
      </c>
      <c r="I53" s="219"/>
      <c r="J53" s="218"/>
      <c r="Q53" s="216">
        <f ca="1">Q53</f>
        <v>0</v>
      </c>
    </row>
    <row r="54" spans="1:17" ht="14.45" customHeight="1" x14ac:dyDescent="0.2">
      <c r="A54" s="235" t="s">
        <v>162</v>
      </c>
      <c r="B54" s="236">
        <v>24000</v>
      </c>
      <c r="C54" s="236">
        <v>4625</v>
      </c>
      <c r="D54" s="236">
        <v>4625</v>
      </c>
      <c r="E54" s="236">
        <v>1330.37</v>
      </c>
      <c r="F54" s="236">
        <v>99.87</v>
      </c>
      <c r="G54" s="236">
        <f t="shared" si="1"/>
        <v>3294.63</v>
      </c>
      <c r="H54" s="237">
        <f t="shared" si="2"/>
        <v>28.764756756756753</v>
      </c>
      <c r="I54" s="219"/>
      <c r="J54" s="218"/>
    </row>
    <row r="55" spans="1:17" ht="14.45" customHeight="1" x14ac:dyDescent="0.25">
      <c r="A55" s="235" t="s">
        <v>163</v>
      </c>
      <c r="B55" s="236">
        <v>2000</v>
      </c>
      <c r="C55" s="236">
        <v>1630</v>
      </c>
      <c r="D55" s="236">
        <v>1630</v>
      </c>
      <c r="E55" s="236"/>
      <c r="F55" s="236"/>
      <c r="G55" s="236">
        <f t="shared" si="1"/>
        <v>1630</v>
      </c>
      <c r="H55" s="237">
        <f t="shared" si="2"/>
        <v>0</v>
      </c>
      <c r="I55" s="217"/>
      <c r="J55" s="218"/>
    </row>
    <row r="56" spans="1:17" ht="14.45" customHeight="1" x14ac:dyDescent="0.25">
      <c r="A56" s="232" t="s">
        <v>164</v>
      </c>
      <c r="B56" s="233">
        <v>50995</v>
      </c>
      <c r="C56" s="233">
        <f>SUM(C57:C59)</f>
        <v>159295</v>
      </c>
      <c r="D56" s="233">
        <f t="shared" ref="D56:F56" si="13">SUM(D57:D59)</f>
        <v>153295</v>
      </c>
      <c r="E56" s="233">
        <f t="shared" si="13"/>
        <v>124061.55</v>
      </c>
      <c r="F56" s="233">
        <f t="shared" si="13"/>
        <v>121892.55</v>
      </c>
      <c r="G56" s="233">
        <f t="shared" si="1"/>
        <v>29233.449999999997</v>
      </c>
      <c r="H56" s="234">
        <f t="shared" si="2"/>
        <v>80.929939006490756</v>
      </c>
      <c r="I56" s="217"/>
      <c r="J56" s="218"/>
    </row>
    <row r="57" spans="1:17" ht="14.45" customHeight="1" x14ac:dyDescent="0.25">
      <c r="A57" s="235" t="s">
        <v>165</v>
      </c>
      <c r="B57" s="236">
        <v>40000</v>
      </c>
      <c r="C57" s="236">
        <v>143100</v>
      </c>
      <c r="D57" s="236">
        <v>137100</v>
      </c>
      <c r="E57" s="236">
        <v>115086.17</v>
      </c>
      <c r="F57" s="236">
        <v>112917.17</v>
      </c>
      <c r="G57" s="236">
        <f t="shared" si="1"/>
        <v>22013.83</v>
      </c>
      <c r="H57" s="237">
        <f t="shared" si="2"/>
        <v>83.943231218088982</v>
      </c>
      <c r="I57" s="217"/>
      <c r="J57" s="218"/>
    </row>
    <row r="58" spans="1:17" ht="14.45" customHeight="1" x14ac:dyDescent="0.25">
      <c r="A58" s="235" t="s">
        <v>166</v>
      </c>
      <c r="B58" s="236">
        <v>5000</v>
      </c>
      <c r="C58" s="236">
        <v>12700</v>
      </c>
      <c r="D58" s="236">
        <v>12700</v>
      </c>
      <c r="E58" s="236">
        <v>8050</v>
      </c>
      <c r="F58" s="236">
        <v>8050</v>
      </c>
      <c r="G58" s="236">
        <f t="shared" si="1"/>
        <v>4650</v>
      </c>
      <c r="H58" s="237">
        <f t="shared" si="2"/>
        <v>63.385826771653541</v>
      </c>
      <c r="I58" s="217"/>
      <c r="J58" s="218"/>
    </row>
    <row r="59" spans="1:17" ht="14.45" customHeight="1" x14ac:dyDescent="0.25">
      <c r="A59" s="235" t="s">
        <v>167</v>
      </c>
      <c r="B59" s="236">
        <v>5995</v>
      </c>
      <c r="C59" s="236">
        <v>3495</v>
      </c>
      <c r="D59" s="236">
        <v>3495</v>
      </c>
      <c r="E59" s="236">
        <v>925.38</v>
      </c>
      <c r="F59" s="236">
        <v>925.38</v>
      </c>
      <c r="G59" s="236">
        <f t="shared" si="1"/>
        <v>2569.62</v>
      </c>
      <c r="H59" s="237">
        <f t="shared" si="2"/>
        <v>26.477253218884123</v>
      </c>
      <c r="I59" s="217"/>
      <c r="J59" s="218"/>
    </row>
    <row r="60" spans="1:17" ht="14.45" customHeight="1" x14ac:dyDescent="0.2">
      <c r="A60" s="232" t="s">
        <v>168</v>
      </c>
      <c r="B60" s="233">
        <v>43000</v>
      </c>
      <c r="C60" s="233">
        <f>SUM(C61:C64)</f>
        <v>131700</v>
      </c>
      <c r="D60" s="233">
        <f t="shared" ref="D60:F60" si="14">SUM(D61:D64)</f>
        <v>131700</v>
      </c>
      <c r="E60" s="233">
        <f t="shared" si="14"/>
        <v>48463.7</v>
      </c>
      <c r="F60" s="233">
        <f t="shared" si="14"/>
        <v>27932.95</v>
      </c>
      <c r="G60" s="233">
        <f t="shared" si="1"/>
        <v>83236.3</v>
      </c>
      <c r="H60" s="234">
        <f t="shared" si="2"/>
        <v>36.798557327258919</v>
      </c>
      <c r="I60" s="219"/>
      <c r="J60" s="218"/>
    </row>
    <row r="61" spans="1:17" ht="14.45" customHeight="1" x14ac:dyDescent="0.2">
      <c r="A61" s="235" t="s">
        <v>169</v>
      </c>
      <c r="B61" s="236">
        <v>42000</v>
      </c>
      <c r="C61" s="236">
        <v>48200</v>
      </c>
      <c r="D61" s="236">
        <v>48200</v>
      </c>
      <c r="E61" s="236">
        <v>29876.42</v>
      </c>
      <c r="F61" s="236">
        <v>27107.61</v>
      </c>
      <c r="G61" s="236">
        <f t="shared" si="1"/>
        <v>18323.580000000002</v>
      </c>
      <c r="H61" s="237">
        <f t="shared" si="2"/>
        <v>61.984273858921156</v>
      </c>
      <c r="I61" s="219"/>
      <c r="J61" s="218"/>
    </row>
    <row r="62" spans="1:17" ht="14.45" customHeight="1" x14ac:dyDescent="0.2">
      <c r="A62" s="235" t="s">
        <v>285</v>
      </c>
      <c r="B62" s="236"/>
      <c r="C62" s="236">
        <v>60000</v>
      </c>
      <c r="D62" s="236">
        <v>60000</v>
      </c>
      <c r="E62" s="236">
        <v>1421.99</v>
      </c>
      <c r="F62" s="236"/>
      <c r="G62" s="236">
        <f t="shared" si="1"/>
        <v>58578.01</v>
      </c>
      <c r="H62" s="237">
        <f t="shared" si="2"/>
        <v>2.3699833333333333</v>
      </c>
      <c r="I62" s="219"/>
      <c r="J62" s="218"/>
    </row>
    <row r="63" spans="1:17" ht="14.45" customHeight="1" x14ac:dyDescent="0.25">
      <c r="A63" s="235" t="s">
        <v>170</v>
      </c>
      <c r="B63" s="236">
        <v>1000</v>
      </c>
      <c r="C63" s="236">
        <v>19500</v>
      </c>
      <c r="D63" s="236">
        <v>19500</v>
      </c>
      <c r="E63" s="236">
        <v>16541.77</v>
      </c>
      <c r="F63" s="236">
        <v>614.94000000000005</v>
      </c>
      <c r="G63" s="236">
        <f t="shared" si="1"/>
        <v>2958.2299999999996</v>
      </c>
      <c r="H63" s="237">
        <f t="shared" si="2"/>
        <v>84.82958974358975</v>
      </c>
      <c r="I63" s="217"/>
      <c r="J63" s="218"/>
    </row>
    <row r="64" spans="1:17" ht="14.45" customHeight="1" x14ac:dyDescent="0.2">
      <c r="A64" s="235" t="s">
        <v>171</v>
      </c>
      <c r="B64" s="236"/>
      <c r="C64" s="236">
        <v>4000</v>
      </c>
      <c r="D64" s="236">
        <v>4000</v>
      </c>
      <c r="E64" s="236">
        <v>623.52</v>
      </c>
      <c r="F64" s="236">
        <v>210.4</v>
      </c>
      <c r="G64" s="236">
        <f t="shared" si="1"/>
        <v>3376.48</v>
      </c>
      <c r="H64" s="237">
        <f t="shared" si="2"/>
        <v>15.587999999999999</v>
      </c>
      <c r="I64" s="219"/>
      <c r="J64" s="218"/>
    </row>
    <row r="65" spans="1:10" ht="14.45" customHeight="1" x14ac:dyDescent="0.2">
      <c r="A65" s="232" t="s">
        <v>172</v>
      </c>
      <c r="B65" s="233">
        <v>1051307</v>
      </c>
      <c r="C65" s="233">
        <f>SUM(C66:C69)</f>
        <v>525760</v>
      </c>
      <c r="D65" s="233">
        <f t="shared" ref="D65:F65" si="15">SUM(D66:D69)</f>
        <v>510892</v>
      </c>
      <c r="E65" s="233">
        <f t="shared" si="15"/>
        <v>146888.30000000002</v>
      </c>
      <c r="F65" s="233">
        <f t="shared" si="15"/>
        <v>32056.079999999998</v>
      </c>
      <c r="G65" s="233">
        <f t="shared" si="1"/>
        <v>364003.69999999995</v>
      </c>
      <c r="H65" s="234">
        <f t="shared" si="2"/>
        <v>28.75134079218309</v>
      </c>
      <c r="I65" s="219"/>
      <c r="J65" s="218"/>
    </row>
    <row r="66" spans="1:10" ht="14.45" customHeight="1" x14ac:dyDescent="0.2">
      <c r="A66" s="235" t="s">
        <v>173</v>
      </c>
      <c r="B66" s="236">
        <v>840</v>
      </c>
      <c r="C66" s="236">
        <v>840</v>
      </c>
      <c r="D66" s="236">
        <v>840</v>
      </c>
      <c r="E66" s="236">
        <v>259.91000000000003</v>
      </c>
      <c r="F66" s="236">
        <v>259.91000000000003</v>
      </c>
      <c r="G66" s="236">
        <f t="shared" si="1"/>
        <v>580.08999999999992</v>
      </c>
      <c r="H66" s="237">
        <f t="shared" si="2"/>
        <v>30.941666666666666</v>
      </c>
      <c r="I66" s="219"/>
      <c r="J66" s="218"/>
    </row>
    <row r="67" spans="1:10" ht="14.45" customHeight="1" x14ac:dyDescent="0.2">
      <c r="A67" s="235" t="s">
        <v>174</v>
      </c>
      <c r="B67" s="236">
        <v>50000</v>
      </c>
      <c r="C67" s="236">
        <v>82760</v>
      </c>
      <c r="D67" s="236">
        <v>82760</v>
      </c>
      <c r="E67" s="236">
        <v>73255.77</v>
      </c>
      <c r="F67" s="236">
        <v>6121.57</v>
      </c>
      <c r="G67" s="236">
        <f t="shared" si="1"/>
        <v>9504.2299999999959</v>
      </c>
      <c r="H67" s="237">
        <f t="shared" si="2"/>
        <v>88.515913484775254</v>
      </c>
      <c r="I67" s="219"/>
      <c r="J67" s="218"/>
    </row>
    <row r="68" spans="1:10" ht="14.45" customHeight="1" x14ac:dyDescent="0.25">
      <c r="A68" s="235" t="s">
        <v>175</v>
      </c>
      <c r="B68" s="236">
        <v>133860</v>
      </c>
      <c r="C68" s="236">
        <v>85710</v>
      </c>
      <c r="D68" s="236">
        <v>85710</v>
      </c>
      <c r="E68" s="236">
        <v>40190.300000000003</v>
      </c>
      <c r="F68" s="236">
        <v>6040.05</v>
      </c>
      <c r="G68" s="236">
        <f t="shared" si="1"/>
        <v>45519.7</v>
      </c>
      <c r="H68" s="237">
        <f t="shared" si="2"/>
        <v>46.891027884727571</v>
      </c>
      <c r="I68" s="217"/>
      <c r="J68" s="218"/>
    </row>
    <row r="69" spans="1:10" ht="14.45" customHeight="1" x14ac:dyDescent="0.2">
      <c r="A69" s="235" t="s">
        <v>176</v>
      </c>
      <c r="B69" s="236">
        <v>866607</v>
      </c>
      <c r="C69" s="236">
        <v>356450</v>
      </c>
      <c r="D69" s="236">
        <v>341582</v>
      </c>
      <c r="E69" s="236">
        <v>33182.32</v>
      </c>
      <c r="F69" s="236">
        <v>19634.55</v>
      </c>
      <c r="G69" s="236">
        <f t="shared" si="1"/>
        <v>308399.68</v>
      </c>
      <c r="H69" s="237">
        <f t="shared" si="2"/>
        <v>9.7143057889467244</v>
      </c>
      <c r="I69" s="219"/>
      <c r="J69" s="218"/>
    </row>
    <row r="70" spans="1:10" ht="14.45" customHeight="1" x14ac:dyDescent="0.2">
      <c r="A70" s="232" t="s">
        <v>177</v>
      </c>
      <c r="B70" s="233">
        <v>182689</v>
      </c>
      <c r="C70" s="233">
        <f>+C71</f>
        <v>134289</v>
      </c>
      <c r="D70" s="233">
        <f t="shared" ref="D70:F70" si="16">+D71</f>
        <v>85038</v>
      </c>
      <c r="E70" s="233">
        <f t="shared" si="16"/>
        <v>51676.959999999999</v>
      </c>
      <c r="F70" s="233">
        <f t="shared" si="16"/>
        <v>0</v>
      </c>
      <c r="G70" s="233">
        <f t="shared" si="1"/>
        <v>33361.040000000001</v>
      </c>
      <c r="H70" s="234">
        <f t="shared" si="2"/>
        <v>60.769256097274159</v>
      </c>
      <c r="I70" s="219"/>
      <c r="J70" s="218"/>
    </row>
    <row r="71" spans="1:10" ht="14.45" customHeight="1" x14ac:dyDescent="0.2">
      <c r="A71" s="235" t="s">
        <v>178</v>
      </c>
      <c r="B71" s="236">
        <v>182689</v>
      </c>
      <c r="C71" s="236">
        <v>134289</v>
      </c>
      <c r="D71" s="236">
        <v>85038</v>
      </c>
      <c r="E71" s="236">
        <v>51676.959999999999</v>
      </c>
      <c r="F71" s="236"/>
      <c r="G71" s="236">
        <f t="shared" si="1"/>
        <v>33361.040000000001</v>
      </c>
      <c r="H71" s="237">
        <f t="shared" si="2"/>
        <v>60.769256097274159</v>
      </c>
      <c r="I71" s="219"/>
      <c r="J71" s="218"/>
    </row>
    <row r="72" spans="1:10" ht="14.45" customHeight="1" x14ac:dyDescent="0.2">
      <c r="A72" s="232" t="s">
        <v>179</v>
      </c>
      <c r="B72" s="233">
        <v>97831</v>
      </c>
      <c r="C72" s="233">
        <f>+C73+C74+C75+C76</f>
        <v>238271</v>
      </c>
      <c r="D72" s="233">
        <f t="shared" ref="D72:F72" si="17">+D73+D74+D75+D76</f>
        <v>238271</v>
      </c>
      <c r="E72" s="233">
        <f t="shared" si="17"/>
        <v>93386.73</v>
      </c>
      <c r="F72" s="233">
        <f t="shared" si="17"/>
        <v>40967.17</v>
      </c>
      <c r="G72" s="233">
        <f t="shared" si="1"/>
        <v>144884.27000000002</v>
      </c>
      <c r="H72" s="234">
        <f t="shared" si="2"/>
        <v>39.193493962756691</v>
      </c>
      <c r="I72" s="219"/>
      <c r="J72" s="218"/>
    </row>
    <row r="73" spans="1:10" ht="14.45" customHeight="1" x14ac:dyDescent="0.2">
      <c r="A73" s="235" t="s">
        <v>286</v>
      </c>
      <c r="B73" s="236">
        <v>41900</v>
      </c>
      <c r="C73" s="236">
        <v>167900</v>
      </c>
      <c r="D73" s="236">
        <v>167900</v>
      </c>
      <c r="E73" s="236">
        <v>52083.31</v>
      </c>
      <c r="F73" s="236">
        <v>17138.21</v>
      </c>
      <c r="G73" s="236">
        <f t="shared" si="1"/>
        <v>115816.69</v>
      </c>
      <c r="H73" s="237">
        <f t="shared" si="2"/>
        <v>31.020434782608696</v>
      </c>
      <c r="I73" s="219"/>
      <c r="J73" s="218"/>
    </row>
    <row r="74" spans="1:10" ht="14.45" customHeight="1" x14ac:dyDescent="0.2">
      <c r="A74" s="235" t="s">
        <v>287</v>
      </c>
      <c r="B74" s="236"/>
      <c r="C74" s="236">
        <v>9800</v>
      </c>
      <c r="D74" s="236">
        <v>9800</v>
      </c>
      <c r="E74" s="236">
        <v>4815</v>
      </c>
      <c r="F74" s="236">
        <v>4815</v>
      </c>
      <c r="G74" s="236">
        <f t="shared" ref="G74:G137" si="18">D74-E74</f>
        <v>4985</v>
      </c>
      <c r="H74" s="237">
        <f t="shared" ref="H74:H137" si="19">E74/D74*100</f>
        <v>49.132653061224488</v>
      </c>
      <c r="I74" s="219"/>
      <c r="J74" s="218"/>
    </row>
    <row r="75" spans="1:10" ht="14.45" customHeight="1" x14ac:dyDescent="0.2">
      <c r="A75" s="235" t="s">
        <v>180</v>
      </c>
      <c r="B75" s="236"/>
      <c r="C75" s="236">
        <v>17700</v>
      </c>
      <c r="D75" s="236">
        <v>17700</v>
      </c>
      <c r="E75" s="236">
        <v>14758.51</v>
      </c>
      <c r="F75" s="236">
        <v>3649.77</v>
      </c>
      <c r="G75" s="236">
        <f t="shared" si="18"/>
        <v>2941.49</v>
      </c>
      <c r="H75" s="237">
        <f t="shared" si="19"/>
        <v>83.381412429378528</v>
      </c>
      <c r="I75" s="219"/>
      <c r="J75" s="218"/>
    </row>
    <row r="76" spans="1:10" ht="14.45" customHeight="1" x14ac:dyDescent="0.25">
      <c r="A76" s="235" t="s">
        <v>181</v>
      </c>
      <c r="B76" s="236">
        <v>55931</v>
      </c>
      <c r="C76" s="236">
        <v>42871</v>
      </c>
      <c r="D76" s="236">
        <v>42871</v>
      </c>
      <c r="E76" s="236">
        <v>21729.91</v>
      </c>
      <c r="F76" s="236">
        <v>15364.19</v>
      </c>
      <c r="G76" s="236">
        <f t="shared" si="18"/>
        <v>21141.09</v>
      </c>
      <c r="H76" s="237">
        <f t="shared" si="19"/>
        <v>50.686734622472059</v>
      </c>
      <c r="I76" s="217"/>
      <c r="J76" s="218"/>
    </row>
    <row r="77" spans="1:10" ht="14.45" customHeight="1" x14ac:dyDescent="0.2">
      <c r="A77" s="232" t="s">
        <v>182</v>
      </c>
      <c r="B77" s="233"/>
      <c r="C77" s="233">
        <f>SUM(C78:C84)</f>
        <v>365620</v>
      </c>
      <c r="D77" s="233">
        <f t="shared" ref="D77:F77" si="20">SUM(D78:D84)</f>
        <v>365620</v>
      </c>
      <c r="E77" s="233">
        <f>SUM(E78:E84)</f>
        <v>348773.39000000007</v>
      </c>
      <c r="F77" s="233">
        <f t="shared" si="20"/>
        <v>321854.34999999998</v>
      </c>
      <c r="G77" s="233">
        <f t="shared" si="18"/>
        <v>16846.609999999928</v>
      </c>
      <c r="H77" s="234">
        <f t="shared" si="19"/>
        <v>95.392317159892798</v>
      </c>
      <c r="I77" s="219"/>
      <c r="J77" s="218"/>
    </row>
    <row r="78" spans="1:10" ht="14.45" customHeight="1" x14ac:dyDescent="0.2">
      <c r="A78" s="235" t="s">
        <v>183</v>
      </c>
      <c r="B78" s="236"/>
      <c r="C78" s="236">
        <v>17000</v>
      </c>
      <c r="D78" s="236">
        <v>17000</v>
      </c>
      <c r="E78" s="236">
        <v>16296.27</v>
      </c>
      <c r="F78" s="236"/>
      <c r="G78" s="236">
        <f t="shared" si="18"/>
        <v>703.72999999999956</v>
      </c>
      <c r="H78" s="237">
        <f t="shared" si="19"/>
        <v>95.860411764705887</v>
      </c>
      <c r="I78" s="219"/>
      <c r="J78" s="218"/>
    </row>
    <row r="79" spans="1:10" ht="14.45" customHeight="1" x14ac:dyDescent="0.2">
      <c r="A79" s="235" t="s">
        <v>184</v>
      </c>
      <c r="B79" s="236"/>
      <c r="C79" s="236">
        <v>313900</v>
      </c>
      <c r="D79" s="236">
        <v>313900</v>
      </c>
      <c r="E79" s="236">
        <v>310763.03000000003</v>
      </c>
      <c r="F79" s="236">
        <v>303377.90999999997</v>
      </c>
      <c r="G79" s="236">
        <f t="shared" si="18"/>
        <v>3136.9699999999721</v>
      </c>
      <c r="H79" s="237">
        <f t="shared" si="19"/>
        <v>99.00064670277159</v>
      </c>
      <c r="I79" s="219"/>
      <c r="J79" s="218"/>
    </row>
    <row r="80" spans="1:10" ht="14.45" customHeight="1" x14ac:dyDescent="0.2">
      <c r="A80" s="235" t="s">
        <v>185</v>
      </c>
      <c r="B80" s="236"/>
      <c r="C80" s="236">
        <v>3150</v>
      </c>
      <c r="D80" s="236">
        <v>3150</v>
      </c>
      <c r="E80" s="236">
        <v>1470</v>
      </c>
      <c r="F80" s="236">
        <v>1388</v>
      </c>
      <c r="G80" s="236">
        <f t="shared" si="18"/>
        <v>1680</v>
      </c>
      <c r="H80" s="237">
        <f t="shared" si="19"/>
        <v>46.666666666666664</v>
      </c>
      <c r="I80" s="219"/>
      <c r="J80" s="218"/>
    </row>
    <row r="81" spans="1:10" ht="14.45" customHeight="1" x14ac:dyDescent="0.2">
      <c r="A81" s="235" t="s">
        <v>288</v>
      </c>
      <c r="B81" s="236"/>
      <c r="C81" s="236">
        <v>7720</v>
      </c>
      <c r="D81" s="236">
        <v>7720</v>
      </c>
      <c r="E81" s="236">
        <v>5514.91</v>
      </c>
      <c r="F81" s="236">
        <v>5407.41</v>
      </c>
      <c r="G81" s="236">
        <f t="shared" si="18"/>
        <v>2205.09</v>
      </c>
      <c r="H81" s="237">
        <f t="shared" si="19"/>
        <v>71.436658031088086</v>
      </c>
      <c r="I81" s="219"/>
      <c r="J81" s="218"/>
    </row>
    <row r="82" spans="1:10" ht="14.45" customHeight="1" x14ac:dyDescent="0.2">
      <c r="A82" s="235" t="s">
        <v>289</v>
      </c>
      <c r="B82" s="236"/>
      <c r="C82" s="236">
        <v>7500</v>
      </c>
      <c r="D82" s="236">
        <v>7500</v>
      </c>
      <c r="E82" s="236">
        <v>7294.03</v>
      </c>
      <c r="F82" s="236">
        <v>7294.03</v>
      </c>
      <c r="G82" s="236">
        <f t="shared" si="18"/>
        <v>205.97000000000025</v>
      </c>
      <c r="H82" s="237">
        <f t="shared" si="19"/>
        <v>97.253733333333329</v>
      </c>
      <c r="I82" s="219"/>
      <c r="J82" s="218"/>
    </row>
    <row r="83" spans="1:10" ht="14.45" customHeight="1" x14ac:dyDescent="0.25">
      <c r="A83" s="235" t="s">
        <v>186</v>
      </c>
      <c r="B83" s="236"/>
      <c r="C83" s="236">
        <v>10000</v>
      </c>
      <c r="D83" s="236">
        <v>10000</v>
      </c>
      <c r="E83" s="236">
        <v>3000</v>
      </c>
      <c r="F83" s="236"/>
      <c r="G83" s="236">
        <f t="shared" si="18"/>
        <v>7000</v>
      </c>
      <c r="H83" s="237">
        <f t="shared" si="19"/>
        <v>30</v>
      </c>
      <c r="I83" s="217"/>
      <c r="J83" s="218"/>
    </row>
    <row r="84" spans="1:10" ht="14.45" customHeight="1" x14ac:dyDescent="0.2">
      <c r="A84" s="235" t="s">
        <v>187</v>
      </c>
      <c r="B84" s="236"/>
      <c r="C84" s="236">
        <v>6350</v>
      </c>
      <c r="D84" s="236">
        <v>6350</v>
      </c>
      <c r="E84" s="236">
        <v>4435.1499999999996</v>
      </c>
      <c r="F84" s="236">
        <v>4387</v>
      </c>
      <c r="G84" s="236">
        <f t="shared" si="18"/>
        <v>1914.8500000000004</v>
      </c>
      <c r="H84" s="237">
        <f t="shared" si="19"/>
        <v>69.844881889763784</v>
      </c>
      <c r="I84" s="219"/>
      <c r="J84" s="218"/>
    </row>
    <row r="85" spans="1:10" ht="21" customHeight="1" x14ac:dyDescent="0.2">
      <c r="A85" s="247" t="s">
        <v>188</v>
      </c>
      <c r="B85" s="248">
        <v>997510</v>
      </c>
      <c r="C85" s="248">
        <f>+C86+C89+C95+C101+C105+C111+C119+C125+C134+C136</f>
        <v>2001460</v>
      </c>
      <c r="D85" s="248">
        <f t="shared" ref="D85:F85" si="21">+D86+D89+D95+D101+D105+D111+D119+D125+D134+D136</f>
        <v>1984659</v>
      </c>
      <c r="E85" s="248">
        <f t="shared" si="21"/>
        <v>1070309.3499999999</v>
      </c>
      <c r="F85" s="248">
        <f t="shared" si="21"/>
        <v>643747.7699999999</v>
      </c>
      <c r="G85" s="248">
        <f t="shared" si="18"/>
        <v>914349.65000000014</v>
      </c>
      <c r="H85" s="238">
        <f t="shared" si="19"/>
        <v>53.929130898557375</v>
      </c>
      <c r="I85" s="219"/>
      <c r="J85" s="218"/>
    </row>
    <row r="86" spans="1:10" ht="14.45" customHeight="1" x14ac:dyDescent="0.2">
      <c r="A86" s="232" t="s">
        <v>189</v>
      </c>
      <c r="B86" s="233">
        <v>139175</v>
      </c>
      <c r="C86" s="233">
        <f>SUM(C87:C88)</f>
        <v>80165</v>
      </c>
      <c r="D86" s="233">
        <f t="shared" ref="D86:F86" si="22">SUM(D87:D88)</f>
        <v>63765</v>
      </c>
      <c r="E86" s="233">
        <f t="shared" si="22"/>
        <v>23967.58</v>
      </c>
      <c r="F86" s="233">
        <f t="shared" si="22"/>
        <v>19945.240000000002</v>
      </c>
      <c r="G86" s="233">
        <f t="shared" si="18"/>
        <v>39797.42</v>
      </c>
      <c r="H86" s="234">
        <f t="shared" si="19"/>
        <v>37.587359836901122</v>
      </c>
      <c r="I86" s="219"/>
      <c r="J86" s="218"/>
    </row>
    <row r="87" spans="1:10" ht="14.45" customHeight="1" x14ac:dyDescent="0.2">
      <c r="A87" s="235" t="s">
        <v>190</v>
      </c>
      <c r="B87" s="236">
        <v>139075</v>
      </c>
      <c r="C87" s="236">
        <v>75365</v>
      </c>
      <c r="D87" s="236">
        <v>58965</v>
      </c>
      <c r="E87" s="236">
        <v>22193.52</v>
      </c>
      <c r="F87" s="236">
        <v>19074.13</v>
      </c>
      <c r="G87" s="236">
        <f t="shared" si="18"/>
        <v>36771.479999999996</v>
      </c>
      <c r="H87" s="237">
        <f t="shared" si="19"/>
        <v>37.63846349529382</v>
      </c>
      <c r="I87" s="219"/>
      <c r="J87" s="218"/>
    </row>
    <row r="88" spans="1:10" ht="14.45" customHeight="1" x14ac:dyDescent="0.2">
      <c r="A88" s="235" t="s">
        <v>191</v>
      </c>
      <c r="B88" s="236">
        <v>100</v>
      </c>
      <c r="C88" s="236">
        <v>4800</v>
      </c>
      <c r="D88" s="236">
        <v>4800</v>
      </c>
      <c r="E88" s="236">
        <v>1774.06</v>
      </c>
      <c r="F88" s="236">
        <v>871.11</v>
      </c>
      <c r="G88" s="236">
        <f t="shared" si="18"/>
        <v>3025.94</v>
      </c>
      <c r="H88" s="237">
        <f t="shared" si="19"/>
        <v>36.959583333333335</v>
      </c>
      <c r="I88" s="219"/>
      <c r="J88" s="218"/>
    </row>
    <row r="89" spans="1:10" ht="14.45" customHeight="1" x14ac:dyDescent="0.2">
      <c r="A89" s="232" t="s">
        <v>192</v>
      </c>
      <c r="B89" s="233">
        <v>18955</v>
      </c>
      <c r="C89" s="233">
        <f>SUM(C90:C94)</f>
        <v>62985</v>
      </c>
      <c r="D89" s="233">
        <f t="shared" ref="D89:F89" si="23">SUM(D90:D94)</f>
        <v>62985</v>
      </c>
      <c r="E89" s="233">
        <f t="shared" si="23"/>
        <v>25512.93</v>
      </c>
      <c r="F89" s="233">
        <f t="shared" si="23"/>
        <v>11575.970000000001</v>
      </c>
      <c r="G89" s="233">
        <f t="shared" si="18"/>
        <v>37472.07</v>
      </c>
      <c r="H89" s="234">
        <f t="shared" si="19"/>
        <v>40.506358656823053</v>
      </c>
      <c r="I89" s="219"/>
      <c r="J89" s="218"/>
    </row>
    <row r="90" spans="1:10" ht="14.45" customHeight="1" x14ac:dyDescent="0.2">
      <c r="A90" s="235" t="s">
        <v>193</v>
      </c>
      <c r="B90" s="236">
        <v>500</v>
      </c>
      <c r="C90" s="236">
        <v>12000</v>
      </c>
      <c r="D90" s="236">
        <v>12000</v>
      </c>
      <c r="E90" s="236">
        <v>5080.6499999999996</v>
      </c>
      <c r="F90" s="236">
        <v>2663.13</v>
      </c>
      <c r="G90" s="236">
        <f t="shared" si="18"/>
        <v>6919.35</v>
      </c>
      <c r="H90" s="237">
        <f t="shared" si="19"/>
        <v>42.338749999999997</v>
      </c>
      <c r="I90" s="219"/>
      <c r="J90" s="218"/>
    </row>
    <row r="91" spans="1:10" ht="14.45" customHeight="1" x14ac:dyDescent="0.2">
      <c r="A91" s="235" t="s">
        <v>194</v>
      </c>
      <c r="B91" s="236">
        <v>396</v>
      </c>
      <c r="C91" s="236">
        <v>15626</v>
      </c>
      <c r="D91" s="236">
        <v>15626</v>
      </c>
      <c r="E91" s="236">
        <v>7937.37</v>
      </c>
      <c r="F91" s="236">
        <v>6164.43</v>
      </c>
      <c r="G91" s="236">
        <f t="shared" si="18"/>
        <v>7688.63</v>
      </c>
      <c r="H91" s="237">
        <f t="shared" si="19"/>
        <v>50.795917061308074</v>
      </c>
      <c r="I91" s="219"/>
      <c r="J91" s="218"/>
    </row>
    <row r="92" spans="1:10" ht="14.45" customHeight="1" x14ac:dyDescent="0.2">
      <c r="A92" s="235" t="s">
        <v>195</v>
      </c>
      <c r="B92" s="236">
        <v>250</v>
      </c>
      <c r="C92" s="236">
        <v>9000</v>
      </c>
      <c r="D92" s="236">
        <v>9000</v>
      </c>
      <c r="E92" s="236">
        <v>2333.0300000000002</v>
      </c>
      <c r="F92" s="236">
        <v>259.48</v>
      </c>
      <c r="G92" s="236">
        <f t="shared" si="18"/>
        <v>6666.9699999999993</v>
      </c>
      <c r="H92" s="237">
        <f t="shared" si="19"/>
        <v>25.922555555555562</v>
      </c>
      <c r="I92" s="219"/>
      <c r="J92" s="218"/>
    </row>
    <row r="93" spans="1:10" ht="14.45" customHeight="1" x14ac:dyDescent="0.25">
      <c r="A93" s="235" t="s">
        <v>196</v>
      </c>
      <c r="B93" s="236">
        <v>17409</v>
      </c>
      <c r="C93" s="236">
        <v>23009</v>
      </c>
      <c r="D93" s="236">
        <v>23009</v>
      </c>
      <c r="E93" s="236">
        <v>9607.4</v>
      </c>
      <c r="F93" s="236">
        <v>2436.8200000000002</v>
      </c>
      <c r="G93" s="236">
        <f t="shared" si="18"/>
        <v>13401.6</v>
      </c>
      <c r="H93" s="237">
        <f t="shared" si="19"/>
        <v>41.754965448302841</v>
      </c>
      <c r="I93" s="217"/>
      <c r="J93" s="218"/>
    </row>
    <row r="94" spans="1:10" ht="14.45" customHeight="1" x14ac:dyDescent="0.2">
      <c r="A94" s="235" t="s">
        <v>197</v>
      </c>
      <c r="B94" s="236">
        <v>400</v>
      </c>
      <c r="C94" s="236">
        <v>3350</v>
      </c>
      <c r="D94" s="236">
        <v>3350</v>
      </c>
      <c r="E94" s="236">
        <v>554.48</v>
      </c>
      <c r="F94" s="236">
        <v>52.11</v>
      </c>
      <c r="G94" s="236">
        <f t="shared" si="18"/>
        <v>2795.52</v>
      </c>
      <c r="H94" s="237">
        <f t="shared" si="19"/>
        <v>16.551641791044776</v>
      </c>
      <c r="I94" s="219"/>
      <c r="J94" s="218"/>
    </row>
    <row r="95" spans="1:10" ht="14.45" customHeight="1" x14ac:dyDescent="0.2">
      <c r="A95" s="232" t="s">
        <v>198</v>
      </c>
      <c r="B95" s="233">
        <v>317434</v>
      </c>
      <c r="C95" s="233">
        <f>SUM(C96:C100)</f>
        <v>322279</v>
      </c>
      <c r="D95" s="233">
        <f t="shared" ref="D95:F95" si="24">SUM(D96:D100)</f>
        <v>322279</v>
      </c>
      <c r="E95" s="233">
        <f t="shared" si="24"/>
        <v>219556.95</v>
      </c>
      <c r="F95" s="233">
        <f t="shared" si="24"/>
        <v>102147.24</v>
      </c>
      <c r="G95" s="233">
        <f t="shared" si="18"/>
        <v>102722.04999999999</v>
      </c>
      <c r="H95" s="234">
        <f t="shared" si="19"/>
        <v>68.126359458729851</v>
      </c>
      <c r="I95" s="219"/>
      <c r="J95" s="218"/>
    </row>
    <row r="96" spans="1:10" ht="14.45" customHeight="1" x14ac:dyDescent="0.2">
      <c r="A96" s="235" t="s">
        <v>199</v>
      </c>
      <c r="B96" s="236">
        <v>141838</v>
      </c>
      <c r="C96" s="236">
        <v>141838</v>
      </c>
      <c r="D96" s="236">
        <v>141838</v>
      </c>
      <c r="E96" s="236">
        <v>88933</v>
      </c>
      <c r="F96" s="236">
        <v>44662.31</v>
      </c>
      <c r="G96" s="236">
        <f t="shared" si="18"/>
        <v>52905</v>
      </c>
      <c r="H96" s="237">
        <f t="shared" si="19"/>
        <v>62.700404687037327</v>
      </c>
      <c r="I96" s="219"/>
      <c r="J96" s="218"/>
    </row>
    <row r="97" spans="1:10" ht="14.45" customHeight="1" x14ac:dyDescent="0.2">
      <c r="A97" s="235" t="s">
        <v>200</v>
      </c>
      <c r="B97" s="236">
        <v>90000</v>
      </c>
      <c r="C97" s="236">
        <v>91645</v>
      </c>
      <c r="D97" s="236">
        <v>91645</v>
      </c>
      <c r="E97" s="236">
        <v>51140.73</v>
      </c>
      <c r="F97" s="236">
        <v>41218.67</v>
      </c>
      <c r="G97" s="236">
        <f t="shared" si="18"/>
        <v>40504.269999999997</v>
      </c>
      <c r="H97" s="237">
        <f t="shared" si="19"/>
        <v>55.803077090948769</v>
      </c>
      <c r="I97" s="219"/>
      <c r="J97" s="218"/>
    </row>
    <row r="98" spans="1:10" ht="14.45" customHeight="1" x14ac:dyDescent="0.2">
      <c r="A98" s="235" t="s">
        <v>201</v>
      </c>
      <c r="B98" s="236">
        <v>74096</v>
      </c>
      <c r="C98" s="236">
        <v>74096</v>
      </c>
      <c r="D98" s="236">
        <v>74096</v>
      </c>
      <c r="E98" s="236">
        <v>74000</v>
      </c>
      <c r="F98" s="236">
        <v>11495.46</v>
      </c>
      <c r="G98" s="236">
        <f t="shared" si="18"/>
        <v>96</v>
      </c>
      <c r="H98" s="237">
        <f t="shared" si="19"/>
        <v>99.870438350248321</v>
      </c>
      <c r="I98" s="219"/>
      <c r="J98" s="218"/>
    </row>
    <row r="99" spans="1:10" ht="14.45" customHeight="1" x14ac:dyDescent="0.2">
      <c r="A99" s="235" t="s">
        <v>202</v>
      </c>
      <c r="B99" s="236">
        <v>10500</v>
      </c>
      <c r="C99" s="236">
        <v>11300</v>
      </c>
      <c r="D99" s="236">
        <v>11300</v>
      </c>
      <c r="E99" s="236">
        <v>4055.63</v>
      </c>
      <c r="F99" s="236">
        <v>3343.21</v>
      </c>
      <c r="G99" s="236">
        <f t="shared" si="18"/>
        <v>7244.37</v>
      </c>
      <c r="H99" s="237">
        <f t="shared" si="19"/>
        <v>35.890530973451327</v>
      </c>
      <c r="I99" s="219"/>
      <c r="J99" s="218"/>
    </row>
    <row r="100" spans="1:10" ht="14.45" customHeight="1" x14ac:dyDescent="0.2">
      <c r="A100" s="235" t="s">
        <v>203</v>
      </c>
      <c r="B100" s="236">
        <v>1000</v>
      </c>
      <c r="C100" s="236">
        <v>3400</v>
      </c>
      <c r="D100" s="236">
        <v>3400</v>
      </c>
      <c r="E100" s="236">
        <v>1427.59</v>
      </c>
      <c r="F100" s="236">
        <v>1427.59</v>
      </c>
      <c r="G100" s="236">
        <f t="shared" si="18"/>
        <v>1972.41</v>
      </c>
      <c r="H100" s="237">
        <f t="shared" si="19"/>
        <v>41.987941176470585</v>
      </c>
      <c r="I100" s="219"/>
      <c r="J100" s="218"/>
    </row>
    <row r="101" spans="1:10" ht="14.45" customHeight="1" x14ac:dyDescent="0.2">
      <c r="A101" s="232" t="s">
        <v>204</v>
      </c>
      <c r="B101" s="233">
        <v>11102</v>
      </c>
      <c r="C101" s="233">
        <f>SUM(C102:C104)</f>
        <v>94997</v>
      </c>
      <c r="D101" s="233">
        <f t="shared" ref="D101:F101" si="25">SUM(D102:D104)</f>
        <v>94997</v>
      </c>
      <c r="E101" s="233">
        <f>SUM(E102:E104)</f>
        <v>62376.700000000004</v>
      </c>
      <c r="F101" s="233">
        <f t="shared" si="25"/>
        <v>58061.279999999999</v>
      </c>
      <c r="G101" s="233">
        <f t="shared" si="18"/>
        <v>32620.299999999996</v>
      </c>
      <c r="H101" s="234">
        <f t="shared" si="19"/>
        <v>65.661757739718098</v>
      </c>
      <c r="I101" s="219"/>
      <c r="J101" s="218"/>
    </row>
    <row r="102" spans="1:10" ht="14.45" customHeight="1" x14ac:dyDescent="0.2">
      <c r="A102" s="235" t="s">
        <v>205</v>
      </c>
      <c r="B102" s="236">
        <v>2551</v>
      </c>
      <c r="C102" s="236">
        <v>23621</v>
      </c>
      <c r="D102" s="236">
        <v>23621</v>
      </c>
      <c r="E102" s="236">
        <v>10365.08</v>
      </c>
      <c r="F102" s="236">
        <v>9295.08</v>
      </c>
      <c r="G102" s="236">
        <f t="shared" si="18"/>
        <v>13255.92</v>
      </c>
      <c r="H102" s="237">
        <f t="shared" si="19"/>
        <v>43.880784048092799</v>
      </c>
      <c r="I102" s="219"/>
      <c r="J102" s="218"/>
    </row>
    <row r="103" spans="1:10" ht="14.45" customHeight="1" x14ac:dyDescent="0.25">
      <c r="A103" s="235" t="s">
        <v>206</v>
      </c>
      <c r="B103" s="236">
        <v>5685</v>
      </c>
      <c r="C103" s="236">
        <v>66210</v>
      </c>
      <c r="D103" s="236">
        <v>66210</v>
      </c>
      <c r="E103" s="236">
        <v>49328.3</v>
      </c>
      <c r="F103" s="236">
        <v>46337.38</v>
      </c>
      <c r="G103" s="236">
        <f t="shared" si="18"/>
        <v>16881.699999999997</v>
      </c>
      <c r="H103" s="237">
        <f t="shared" si="19"/>
        <v>74.502794139858025</v>
      </c>
      <c r="I103" s="217"/>
      <c r="J103" s="218"/>
    </row>
    <row r="104" spans="1:10" ht="14.45" customHeight="1" x14ac:dyDescent="0.2">
      <c r="A104" s="235" t="s">
        <v>207</v>
      </c>
      <c r="B104" s="236">
        <v>2866</v>
      </c>
      <c r="C104" s="236">
        <v>5166</v>
      </c>
      <c r="D104" s="236">
        <v>5166</v>
      </c>
      <c r="E104" s="236">
        <v>2683.32</v>
      </c>
      <c r="F104" s="236">
        <v>2428.8200000000002</v>
      </c>
      <c r="G104" s="236">
        <f t="shared" si="18"/>
        <v>2482.6799999999998</v>
      </c>
      <c r="H104" s="237">
        <f t="shared" si="19"/>
        <v>51.941927990708479</v>
      </c>
      <c r="I104" s="219"/>
      <c r="J104" s="218"/>
    </row>
    <row r="105" spans="1:10" ht="14.45" customHeight="1" x14ac:dyDescent="0.2">
      <c r="A105" s="232" t="s">
        <v>208</v>
      </c>
      <c r="B105" s="233">
        <v>42047</v>
      </c>
      <c r="C105" s="233">
        <f>SUM(C106:C110)</f>
        <v>150627</v>
      </c>
      <c r="D105" s="233">
        <f t="shared" ref="D105:F105" si="26">SUM(D106:D110)</f>
        <v>150627</v>
      </c>
      <c r="E105" s="233">
        <f t="shared" si="26"/>
        <v>63152.549999999996</v>
      </c>
      <c r="F105" s="233">
        <f t="shared" si="26"/>
        <v>38448.200000000004</v>
      </c>
      <c r="G105" s="233">
        <f t="shared" si="18"/>
        <v>87474.450000000012</v>
      </c>
      <c r="H105" s="234">
        <f t="shared" si="19"/>
        <v>41.926447449660415</v>
      </c>
      <c r="I105" s="219"/>
      <c r="J105" s="218"/>
    </row>
    <row r="106" spans="1:10" ht="14.45" customHeight="1" x14ac:dyDescent="0.2">
      <c r="A106" s="235" t="s">
        <v>209</v>
      </c>
      <c r="B106" s="236"/>
      <c r="C106" s="236">
        <v>4360</v>
      </c>
      <c r="D106" s="236">
        <v>4360</v>
      </c>
      <c r="E106" s="236">
        <v>2195.1999999999998</v>
      </c>
      <c r="F106" s="236">
        <v>2195.1999999999998</v>
      </c>
      <c r="G106" s="236">
        <f t="shared" si="18"/>
        <v>2164.8000000000002</v>
      </c>
      <c r="H106" s="237">
        <f t="shared" si="19"/>
        <v>50.348623853211002</v>
      </c>
      <c r="I106" s="219"/>
      <c r="J106" s="218"/>
    </row>
    <row r="107" spans="1:10" ht="14.45" customHeight="1" x14ac:dyDescent="0.2">
      <c r="A107" s="235" t="s">
        <v>210</v>
      </c>
      <c r="B107" s="236"/>
      <c r="C107" s="236">
        <v>19520</v>
      </c>
      <c r="D107" s="236">
        <v>19520</v>
      </c>
      <c r="E107" s="236">
        <v>11244.87</v>
      </c>
      <c r="F107" s="236">
        <v>6801.93</v>
      </c>
      <c r="G107" s="236">
        <f t="shared" si="18"/>
        <v>8275.1299999999992</v>
      </c>
      <c r="H107" s="237">
        <f t="shared" si="19"/>
        <v>57.606915983606569</v>
      </c>
      <c r="I107" s="219"/>
      <c r="J107" s="218"/>
    </row>
    <row r="108" spans="1:10" ht="14.45" customHeight="1" x14ac:dyDescent="0.2">
      <c r="A108" s="235" t="s">
        <v>211</v>
      </c>
      <c r="B108" s="236">
        <v>17690</v>
      </c>
      <c r="C108" s="236">
        <v>74140</v>
      </c>
      <c r="D108" s="236">
        <v>74140</v>
      </c>
      <c r="E108" s="236">
        <v>23672.1</v>
      </c>
      <c r="F108" s="236">
        <v>15465.92</v>
      </c>
      <c r="G108" s="236">
        <f t="shared" si="18"/>
        <v>50467.9</v>
      </c>
      <c r="H108" s="237">
        <f t="shared" si="19"/>
        <v>31.928918262746151</v>
      </c>
      <c r="I108" s="219"/>
      <c r="J108" s="218"/>
    </row>
    <row r="109" spans="1:10" ht="14.45" customHeight="1" x14ac:dyDescent="0.2">
      <c r="A109" s="235" t="s">
        <v>212</v>
      </c>
      <c r="B109" s="236"/>
      <c r="C109" s="236">
        <v>3400</v>
      </c>
      <c r="D109" s="236">
        <v>3400</v>
      </c>
      <c r="E109" s="236">
        <v>368.46</v>
      </c>
      <c r="F109" s="236">
        <v>268.39999999999998</v>
      </c>
      <c r="G109" s="236">
        <f t="shared" si="18"/>
        <v>3031.54</v>
      </c>
      <c r="H109" s="237">
        <f t="shared" si="19"/>
        <v>10.837058823529411</v>
      </c>
      <c r="I109" s="219"/>
      <c r="J109" s="218"/>
    </row>
    <row r="110" spans="1:10" ht="14.45" customHeight="1" x14ac:dyDescent="0.2">
      <c r="A110" s="235" t="s">
        <v>213</v>
      </c>
      <c r="B110" s="236">
        <v>24357</v>
      </c>
      <c r="C110" s="236">
        <v>49207</v>
      </c>
      <c r="D110" s="236">
        <v>49207</v>
      </c>
      <c r="E110" s="236">
        <v>25671.919999999998</v>
      </c>
      <c r="F110" s="236">
        <v>13716.75</v>
      </c>
      <c r="G110" s="236">
        <f t="shared" si="18"/>
        <v>23535.08</v>
      </c>
      <c r="H110" s="237">
        <f t="shared" si="19"/>
        <v>52.171276444408306</v>
      </c>
      <c r="I110" s="219"/>
      <c r="J110" s="218"/>
    </row>
    <row r="111" spans="1:10" ht="14.45" customHeight="1" x14ac:dyDescent="0.2">
      <c r="A111" s="232" t="s">
        <v>284</v>
      </c>
      <c r="B111" s="233">
        <v>64794</v>
      </c>
      <c r="C111" s="233">
        <f>SUM(C112:C118)</f>
        <v>265494</v>
      </c>
      <c r="D111" s="233">
        <f t="shared" ref="D111:F111" si="27">SUM(D112:D118)</f>
        <v>265494</v>
      </c>
      <c r="E111" s="233">
        <f t="shared" si="27"/>
        <v>76359.399999999994</v>
      </c>
      <c r="F111" s="233">
        <f t="shared" si="27"/>
        <v>53131.770000000004</v>
      </c>
      <c r="G111" s="233">
        <f t="shared" si="18"/>
        <v>189134.6</v>
      </c>
      <c r="H111" s="234">
        <f t="shared" si="19"/>
        <v>28.761252608345195</v>
      </c>
      <c r="I111" s="219"/>
      <c r="J111" s="218"/>
    </row>
    <row r="112" spans="1:10" ht="14.45" customHeight="1" x14ac:dyDescent="0.2">
      <c r="A112" s="235" t="s">
        <v>214</v>
      </c>
      <c r="B112" s="236">
        <v>6350</v>
      </c>
      <c r="C112" s="236">
        <v>26000</v>
      </c>
      <c r="D112" s="236">
        <v>26000</v>
      </c>
      <c r="E112" s="236">
        <v>12033.78</v>
      </c>
      <c r="F112" s="236">
        <v>7153.83</v>
      </c>
      <c r="G112" s="236">
        <f t="shared" si="18"/>
        <v>13966.22</v>
      </c>
      <c r="H112" s="237">
        <f t="shared" si="19"/>
        <v>46.283769230769231</v>
      </c>
      <c r="I112" s="219"/>
      <c r="J112" s="218"/>
    </row>
    <row r="113" spans="1:11" ht="14.45" customHeight="1" x14ac:dyDescent="0.25">
      <c r="A113" s="235" t="s">
        <v>215</v>
      </c>
      <c r="B113" s="236">
        <v>2500</v>
      </c>
      <c r="C113" s="236">
        <v>21650</v>
      </c>
      <c r="D113" s="236">
        <v>21650</v>
      </c>
      <c r="E113" s="236">
        <v>6553.38</v>
      </c>
      <c r="F113" s="236">
        <v>5622.48</v>
      </c>
      <c r="G113" s="236">
        <f t="shared" si="18"/>
        <v>15096.619999999999</v>
      </c>
      <c r="H113" s="237">
        <f t="shared" si="19"/>
        <v>30.269653579676675</v>
      </c>
      <c r="I113" s="217"/>
      <c r="J113" s="218"/>
    </row>
    <row r="114" spans="1:11" ht="14.45" customHeight="1" x14ac:dyDescent="0.2">
      <c r="A114" s="235" t="s">
        <v>216</v>
      </c>
      <c r="B114" s="236">
        <v>4903</v>
      </c>
      <c r="C114" s="236">
        <v>20203</v>
      </c>
      <c r="D114" s="236">
        <v>20203</v>
      </c>
      <c r="E114" s="236">
        <v>5328.13</v>
      </c>
      <c r="F114" s="236">
        <v>2245.4499999999998</v>
      </c>
      <c r="G114" s="236">
        <f t="shared" si="18"/>
        <v>14874.869999999999</v>
      </c>
      <c r="H114" s="237">
        <f t="shared" si="19"/>
        <v>26.372964411226057</v>
      </c>
      <c r="I114" s="219"/>
      <c r="J114" s="218"/>
    </row>
    <row r="115" spans="1:11" ht="14.45" customHeight="1" x14ac:dyDescent="0.2">
      <c r="A115" s="235" t="s">
        <v>217</v>
      </c>
      <c r="B115" s="236">
        <v>25636</v>
      </c>
      <c r="C115" s="236">
        <v>53996</v>
      </c>
      <c r="D115" s="236">
        <v>53996</v>
      </c>
      <c r="E115" s="236">
        <v>13741.8</v>
      </c>
      <c r="F115" s="236">
        <v>11244.04</v>
      </c>
      <c r="G115" s="236">
        <f t="shared" si="18"/>
        <v>40254.199999999997</v>
      </c>
      <c r="H115" s="237">
        <f t="shared" si="19"/>
        <v>25.449662937995406</v>
      </c>
      <c r="I115" s="219"/>
      <c r="J115" s="218"/>
    </row>
    <row r="116" spans="1:11" ht="14.45" customHeight="1" x14ac:dyDescent="0.2">
      <c r="A116" s="235" t="s">
        <v>218</v>
      </c>
      <c r="B116" s="236">
        <v>4688</v>
      </c>
      <c r="C116" s="236">
        <v>74888</v>
      </c>
      <c r="D116" s="236">
        <v>74888</v>
      </c>
      <c r="E116" s="236">
        <v>15243.63</v>
      </c>
      <c r="F116" s="236">
        <v>11621.08</v>
      </c>
      <c r="G116" s="236">
        <f t="shared" si="18"/>
        <v>59644.37</v>
      </c>
      <c r="H116" s="237">
        <f t="shared" si="19"/>
        <v>20.355237154150196</v>
      </c>
      <c r="I116" s="219"/>
      <c r="J116" s="218"/>
    </row>
    <row r="117" spans="1:11" ht="14.45" customHeight="1" x14ac:dyDescent="0.2">
      <c r="A117" s="235" t="s">
        <v>219</v>
      </c>
      <c r="B117" s="236">
        <v>5817</v>
      </c>
      <c r="C117" s="236">
        <v>10517</v>
      </c>
      <c r="D117" s="236">
        <v>10517</v>
      </c>
      <c r="E117" s="236">
        <v>2679.55</v>
      </c>
      <c r="F117" s="236">
        <v>754.62</v>
      </c>
      <c r="G117" s="236">
        <f t="shared" si="18"/>
        <v>7837.45</v>
      </c>
      <c r="H117" s="237">
        <f t="shared" si="19"/>
        <v>25.478273271845588</v>
      </c>
      <c r="I117" s="219"/>
      <c r="J117" s="218"/>
      <c r="K117" s="212" t="s">
        <v>4</v>
      </c>
    </row>
    <row r="118" spans="1:11" ht="14.45" customHeight="1" x14ac:dyDescent="0.2">
      <c r="A118" s="235" t="s">
        <v>220</v>
      </c>
      <c r="B118" s="236">
        <v>14900</v>
      </c>
      <c r="C118" s="236">
        <v>58240</v>
      </c>
      <c r="D118" s="236">
        <v>58240</v>
      </c>
      <c r="E118" s="236">
        <v>20779.13</v>
      </c>
      <c r="F118" s="236">
        <v>14490.27</v>
      </c>
      <c r="G118" s="236">
        <f t="shared" si="18"/>
        <v>37460.869999999995</v>
      </c>
      <c r="H118" s="237">
        <f t="shared" si="19"/>
        <v>35.678451236263733</v>
      </c>
      <c r="I118" s="219"/>
      <c r="J118" s="218"/>
    </row>
    <row r="119" spans="1:11" ht="14.45" customHeight="1" x14ac:dyDescent="0.25">
      <c r="A119" s="232" t="s">
        <v>221</v>
      </c>
      <c r="B119" s="233">
        <v>65769</v>
      </c>
      <c r="C119" s="233">
        <f>SUM(C120:C124)</f>
        <v>267979</v>
      </c>
      <c r="D119" s="233">
        <f t="shared" ref="D119:F119" si="28">SUM(D120:D124)</f>
        <v>267979</v>
      </c>
      <c r="E119" s="233">
        <f t="shared" si="28"/>
        <v>142058.42000000001</v>
      </c>
      <c r="F119" s="233">
        <f t="shared" si="28"/>
        <v>68631.929999999993</v>
      </c>
      <c r="G119" s="233">
        <f t="shared" si="18"/>
        <v>125920.57999999999</v>
      </c>
      <c r="H119" s="234">
        <f t="shared" si="19"/>
        <v>53.011026983457668</v>
      </c>
      <c r="I119" s="217"/>
      <c r="J119" s="218"/>
    </row>
    <row r="120" spans="1:11" ht="14.45" customHeight="1" x14ac:dyDescent="0.2">
      <c r="A120" s="235" t="s">
        <v>222</v>
      </c>
      <c r="B120" s="236"/>
      <c r="C120" s="236">
        <v>58000</v>
      </c>
      <c r="D120" s="236">
        <v>58000</v>
      </c>
      <c r="E120" s="236">
        <v>41566.43</v>
      </c>
      <c r="F120" s="236">
        <v>10176.209999999999</v>
      </c>
      <c r="G120" s="236">
        <f t="shared" si="18"/>
        <v>16433.57</v>
      </c>
      <c r="H120" s="237">
        <f t="shared" si="19"/>
        <v>71.666258620689661</v>
      </c>
      <c r="I120" s="219"/>
      <c r="J120" s="218"/>
    </row>
    <row r="121" spans="1:11" ht="14.45" customHeight="1" x14ac:dyDescent="0.2">
      <c r="A121" s="235" t="s">
        <v>223</v>
      </c>
      <c r="B121" s="236">
        <v>12481</v>
      </c>
      <c r="C121" s="236">
        <v>46061</v>
      </c>
      <c r="D121" s="236">
        <v>46061</v>
      </c>
      <c r="E121" s="236">
        <v>16331.45</v>
      </c>
      <c r="F121" s="236">
        <v>6141.59</v>
      </c>
      <c r="G121" s="236">
        <f t="shared" si="18"/>
        <v>29729.55</v>
      </c>
      <c r="H121" s="237">
        <f t="shared" si="19"/>
        <v>35.456134256746488</v>
      </c>
      <c r="I121" s="219"/>
      <c r="J121" s="218"/>
    </row>
    <row r="122" spans="1:11" ht="14.45" customHeight="1" x14ac:dyDescent="0.2">
      <c r="A122" s="235" t="s">
        <v>224</v>
      </c>
      <c r="B122" s="236">
        <v>14301</v>
      </c>
      <c r="C122" s="236">
        <v>13811</v>
      </c>
      <c r="D122" s="236">
        <v>13811</v>
      </c>
      <c r="E122" s="236">
        <v>4993.62</v>
      </c>
      <c r="F122" s="236">
        <v>1782.05</v>
      </c>
      <c r="G122" s="236">
        <f t="shared" si="18"/>
        <v>8817.380000000001</v>
      </c>
      <c r="H122" s="237">
        <f t="shared" si="19"/>
        <v>36.156831511114326</v>
      </c>
      <c r="I122" s="219"/>
      <c r="J122" s="218"/>
    </row>
    <row r="123" spans="1:11" ht="14.45" customHeight="1" x14ac:dyDescent="0.2">
      <c r="A123" s="235" t="s">
        <v>225</v>
      </c>
      <c r="B123" s="236">
        <v>17494</v>
      </c>
      <c r="C123" s="236">
        <v>80864</v>
      </c>
      <c r="D123" s="236">
        <v>80864</v>
      </c>
      <c r="E123" s="236">
        <v>46455.72</v>
      </c>
      <c r="F123" s="236">
        <v>36793.81</v>
      </c>
      <c r="G123" s="236">
        <f t="shared" si="18"/>
        <v>34408.28</v>
      </c>
      <c r="H123" s="237">
        <f t="shared" si="19"/>
        <v>57.449198654531067</v>
      </c>
      <c r="I123" s="219"/>
      <c r="J123" s="218"/>
    </row>
    <row r="124" spans="1:11" ht="14.45" customHeight="1" x14ac:dyDescent="0.2">
      <c r="A124" s="235" t="s">
        <v>226</v>
      </c>
      <c r="B124" s="236">
        <v>21493</v>
      </c>
      <c r="C124" s="236">
        <v>69243</v>
      </c>
      <c r="D124" s="236">
        <v>69243</v>
      </c>
      <c r="E124" s="236">
        <v>32711.200000000001</v>
      </c>
      <c r="F124" s="236">
        <v>13738.27</v>
      </c>
      <c r="G124" s="236">
        <f t="shared" si="18"/>
        <v>36531.800000000003</v>
      </c>
      <c r="H124" s="237">
        <f t="shared" si="19"/>
        <v>47.241165171930739</v>
      </c>
      <c r="I124" s="219"/>
      <c r="J124" s="218"/>
    </row>
    <row r="125" spans="1:11" ht="14.45" customHeight="1" x14ac:dyDescent="0.2">
      <c r="A125" s="232" t="s">
        <v>227</v>
      </c>
      <c r="B125" s="233">
        <v>183914</v>
      </c>
      <c r="C125" s="233">
        <f>SUM(C126:C133)</f>
        <v>475379</v>
      </c>
      <c r="D125" s="233">
        <f t="shared" ref="D125:F125" si="29">SUM(D126:D133)</f>
        <v>474978</v>
      </c>
      <c r="E125" s="233">
        <f t="shared" si="29"/>
        <v>336952.46</v>
      </c>
      <c r="F125" s="233">
        <f t="shared" si="29"/>
        <v>199281.53999999998</v>
      </c>
      <c r="G125" s="233">
        <f t="shared" si="18"/>
        <v>138025.53999999998</v>
      </c>
      <c r="H125" s="234">
        <f t="shared" si="19"/>
        <v>70.940645672010078</v>
      </c>
      <c r="I125" s="219"/>
      <c r="J125" s="218"/>
    </row>
    <row r="126" spans="1:11" ht="14.45" customHeight="1" x14ac:dyDescent="0.2">
      <c r="A126" s="235" t="s">
        <v>228</v>
      </c>
      <c r="B126" s="236">
        <v>68894</v>
      </c>
      <c r="C126" s="236">
        <v>56494</v>
      </c>
      <c r="D126" s="236">
        <v>56494</v>
      </c>
      <c r="E126" s="236">
        <v>38052.58</v>
      </c>
      <c r="F126" s="236">
        <v>27969.68</v>
      </c>
      <c r="G126" s="236">
        <f t="shared" si="18"/>
        <v>18441.419999999998</v>
      </c>
      <c r="H126" s="237">
        <f t="shared" si="19"/>
        <v>67.356852055085497</v>
      </c>
      <c r="I126" s="219"/>
      <c r="J126" s="218" t="s">
        <v>4</v>
      </c>
    </row>
    <row r="127" spans="1:11" ht="14.45" customHeight="1" x14ac:dyDescent="0.25">
      <c r="A127" s="235" t="s">
        <v>229</v>
      </c>
      <c r="B127" s="236">
        <v>1000</v>
      </c>
      <c r="C127" s="236">
        <v>3550</v>
      </c>
      <c r="D127" s="236">
        <v>3550</v>
      </c>
      <c r="E127" s="236">
        <v>125.83</v>
      </c>
      <c r="F127" s="236">
        <v>125.83</v>
      </c>
      <c r="G127" s="236">
        <f t="shared" si="18"/>
        <v>3424.17</v>
      </c>
      <c r="H127" s="237">
        <f t="shared" si="19"/>
        <v>3.544507042253521</v>
      </c>
      <c r="I127" s="217"/>
      <c r="J127" s="218"/>
    </row>
    <row r="128" spans="1:11" ht="14.45" customHeight="1" x14ac:dyDescent="0.2">
      <c r="A128" s="235" t="s">
        <v>230</v>
      </c>
      <c r="B128" s="236">
        <v>28632</v>
      </c>
      <c r="C128" s="236">
        <v>81932</v>
      </c>
      <c r="D128" s="236">
        <v>81932</v>
      </c>
      <c r="E128" s="236">
        <v>74693.42</v>
      </c>
      <c r="F128" s="236">
        <v>40024.449999999997</v>
      </c>
      <c r="G128" s="236">
        <f t="shared" si="18"/>
        <v>7238.5800000000017</v>
      </c>
      <c r="H128" s="237">
        <f t="shared" si="19"/>
        <v>91.165136942830642</v>
      </c>
      <c r="I128" s="219"/>
      <c r="J128" s="218"/>
    </row>
    <row r="129" spans="1:10" ht="14.45" customHeight="1" x14ac:dyDescent="0.2">
      <c r="A129" s="235" t="s">
        <v>231</v>
      </c>
      <c r="B129" s="236">
        <v>13180</v>
      </c>
      <c r="C129" s="236">
        <v>37780</v>
      </c>
      <c r="D129" s="236">
        <v>37780</v>
      </c>
      <c r="E129" s="236">
        <v>15795.07</v>
      </c>
      <c r="F129" s="236">
        <v>3227.59</v>
      </c>
      <c r="G129" s="236">
        <f t="shared" si="18"/>
        <v>21984.93</v>
      </c>
      <c r="H129" s="237">
        <f t="shared" si="19"/>
        <v>41.808020116463737</v>
      </c>
      <c r="I129" s="219"/>
      <c r="J129" s="218"/>
    </row>
    <row r="130" spans="1:10" ht="14.45" customHeight="1" x14ac:dyDescent="0.2">
      <c r="A130" s="235" t="s">
        <v>232</v>
      </c>
      <c r="B130" s="236">
        <v>45850</v>
      </c>
      <c r="C130" s="236">
        <v>196525</v>
      </c>
      <c r="D130" s="236">
        <v>196124</v>
      </c>
      <c r="E130" s="236">
        <v>142308.12</v>
      </c>
      <c r="F130" s="236">
        <v>77791.600000000006</v>
      </c>
      <c r="G130" s="236">
        <f t="shared" si="18"/>
        <v>53815.880000000005</v>
      </c>
      <c r="H130" s="237">
        <f t="shared" si="19"/>
        <v>72.560278191348331</v>
      </c>
      <c r="I130" s="219"/>
      <c r="J130" s="218"/>
    </row>
    <row r="131" spans="1:10" ht="14.45" customHeight="1" x14ac:dyDescent="0.2">
      <c r="A131" s="235" t="s">
        <v>233</v>
      </c>
      <c r="B131" s="236"/>
      <c r="C131" s="236">
        <v>1200</v>
      </c>
      <c r="D131" s="236">
        <v>1200</v>
      </c>
      <c r="E131" s="236"/>
      <c r="F131" s="236"/>
      <c r="G131" s="236">
        <f t="shared" si="18"/>
        <v>1200</v>
      </c>
      <c r="H131" s="237">
        <f t="shared" si="19"/>
        <v>0</v>
      </c>
      <c r="I131" s="219"/>
      <c r="J131" s="218"/>
    </row>
    <row r="132" spans="1:10" ht="14.45" customHeight="1" x14ac:dyDescent="0.2">
      <c r="A132" s="235" t="s">
        <v>234</v>
      </c>
      <c r="B132" s="236"/>
      <c r="C132" s="236">
        <v>200</v>
      </c>
      <c r="D132" s="236">
        <v>200</v>
      </c>
      <c r="E132" s="236"/>
      <c r="F132" s="236"/>
      <c r="G132" s="236">
        <f t="shared" si="18"/>
        <v>200</v>
      </c>
      <c r="H132" s="237">
        <f t="shared" si="19"/>
        <v>0</v>
      </c>
      <c r="I132" s="219"/>
      <c r="J132" s="218"/>
    </row>
    <row r="133" spans="1:10" ht="14.45" customHeight="1" x14ac:dyDescent="0.25">
      <c r="A133" s="235" t="s">
        <v>235</v>
      </c>
      <c r="B133" s="236">
        <v>26358</v>
      </c>
      <c r="C133" s="236">
        <v>97698</v>
      </c>
      <c r="D133" s="236">
        <v>97698</v>
      </c>
      <c r="E133" s="236">
        <v>65977.440000000002</v>
      </c>
      <c r="F133" s="236">
        <v>50142.39</v>
      </c>
      <c r="G133" s="236">
        <f t="shared" si="18"/>
        <v>31720.559999999998</v>
      </c>
      <c r="H133" s="237">
        <f t="shared" si="19"/>
        <v>67.532027267702517</v>
      </c>
      <c r="I133" s="217"/>
      <c r="J133" s="218"/>
    </row>
    <row r="134" spans="1:10" ht="14.45" customHeight="1" x14ac:dyDescent="0.2">
      <c r="A134" s="232" t="s">
        <v>236</v>
      </c>
      <c r="B134" s="233">
        <v>154320</v>
      </c>
      <c r="C134" s="233">
        <f>+C135</f>
        <v>143220</v>
      </c>
      <c r="D134" s="233">
        <f t="shared" ref="D134:F134" si="30">+D135</f>
        <v>143220</v>
      </c>
      <c r="E134" s="233">
        <f t="shared" si="30"/>
        <v>52712.84</v>
      </c>
      <c r="F134" s="233">
        <f t="shared" si="30"/>
        <v>30229.4</v>
      </c>
      <c r="G134" s="233">
        <f t="shared" si="18"/>
        <v>90507.16</v>
      </c>
      <c r="H134" s="234">
        <f t="shared" si="19"/>
        <v>36.805502024856864</v>
      </c>
      <c r="I134" s="219"/>
      <c r="J134" s="218"/>
    </row>
    <row r="135" spans="1:10" ht="14.45" customHeight="1" x14ac:dyDescent="0.2">
      <c r="A135" s="235" t="s">
        <v>237</v>
      </c>
      <c r="B135" s="236">
        <v>154320</v>
      </c>
      <c r="C135" s="236">
        <v>143220</v>
      </c>
      <c r="D135" s="236">
        <v>143220</v>
      </c>
      <c r="E135" s="236">
        <v>52712.84</v>
      </c>
      <c r="F135" s="236">
        <v>30229.4</v>
      </c>
      <c r="G135" s="236">
        <f t="shared" si="18"/>
        <v>90507.16</v>
      </c>
      <c r="H135" s="237">
        <f t="shared" si="19"/>
        <v>36.805502024856864</v>
      </c>
      <c r="I135" s="219"/>
      <c r="J135" s="218"/>
    </row>
    <row r="136" spans="1:10" ht="14.45" customHeight="1" x14ac:dyDescent="0.2">
      <c r="A136" s="232" t="s">
        <v>238</v>
      </c>
      <c r="B136" s="233"/>
      <c r="C136" s="233">
        <f>SUM(C137:C145)</f>
        <v>138335</v>
      </c>
      <c r="D136" s="233">
        <f t="shared" ref="D136:F136" si="31">SUM(D137:D145)</f>
        <v>138335</v>
      </c>
      <c r="E136" s="233">
        <f t="shared" si="31"/>
        <v>67659.520000000004</v>
      </c>
      <c r="F136" s="233">
        <f t="shared" si="31"/>
        <v>62295.199999999997</v>
      </c>
      <c r="G136" s="233">
        <f t="shared" si="18"/>
        <v>70675.48</v>
      </c>
      <c r="H136" s="234">
        <f t="shared" si="19"/>
        <v>48.909907109552904</v>
      </c>
      <c r="I136" s="219"/>
      <c r="J136" s="218"/>
    </row>
    <row r="137" spans="1:10" ht="14.45" customHeight="1" x14ac:dyDescent="0.2">
      <c r="A137" s="235" t="s">
        <v>239</v>
      </c>
      <c r="B137" s="236"/>
      <c r="C137" s="236">
        <v>9550</v>
      </c>
      <c r="D137" s="236">
        <v>9550</v>
      </c>
      <c r="E137" s="236">
        <v>4743.2</v>
      </c>
      <c r="F137" s="236">
        <v>4697.3</v>
      </c>
      <c r="G137" s="236">
        <f t="shared" si="18"/>
        <v>4806.8</v>
      </c>
      <c r="H137" s="237">
        <f t="shared" si="19"/>
        <v>49.667015706806282</v>
      </c>
      <c r="I137" s="219"/>
      <c r="J137" s="218"/>
    </row>
    <row r="138" spans="1:10" ht="14.45" customHeight="1" x14ac:dyDescent="0.2">
      <c r="A138" s="235" t="s">
        <v>240</v>
      </c>
      <c r="B138" s="236"/>
      <c r="C138" s="236">
        <v>13800</v>
      </c>
      <c r="D138" s="236">
        <v>13800</v>
      </c>
      <c r="E138" s="236">
        <v>13536.63</v>
      </c>
      <c r="F138" s="236">
        <v>13064.12</v>
      </c>
      <c r="G138" s="236">
        <f t="shared" ref="G138:G167" si="32">D138-E138</f>
        <v>263.3700000000008</v>
      </c>
      <c r="H138" s="237">
        <f t="shared" ref="H138:H168" si="33">E138/D138*100</f>
        <v>98.091521739130428</v>
      </c>
      <c r="I138" s="219"/>
      <c r="J138" s="218"/>
    </row>
    <row r="139" spans="1:10" ht="14.45" customHeight="1" x14ac:dyDescent="0.2">
      <c r="A139" s="235" t="s">
        <v>241</v>
      </c>
      <c r="B139" s="236"/>
      <c r="C139" s="236">
        <v>62100</v>
      </c>
      <c r="D139" s="236">
        <v>62100</v>
      </c>
      <c r="E139" s="236">
        <v>850.84</v>
      </c>
      <c r="F139" s="236"/>
      <c r="G139" s="236">
        <f t="shared" si="32"/>
        <v>61249.16</v>
      </c>
      <c r="H139" s="237">
        <f t="shared" si="33"/>
        <v>1.3701127214170694</v>
      </c>
      <c r="I139" s="219"/>
      <c r="J139" s="218"/>
    </row>
    <row r="140" spans="1:10" ht="14.45" customHeight="1" x14ac:dyDescent="0.2">
      <c r="A140" s="235" t="s">
        <v>242</v>
      </c>
      <c r="B140" s="236"/>
      <c r="C140" s="236">
        <v>3200</v>
      </c>
      <c r="D140" s="236">
        <v>3200</v>
      </c>
      <c r="E140" s="236">
        <v>3190.51</v>
      </c>
      <c r="F140" s="236">
        <v>3190.51</v>
      </c>
      <c r="G140" s="236">
        <f t="shared" si="32"/>
        <v>9.4899999999997817</v>
      </c>
      <c r="H140" s="237">
        <f t="shared" si="33"/>
        <v>99.703437500000007</v>
      </c>
      <c r="I140" s="219"/>
      <c r="J140" s="218"/>
    </row>
    <row r="141" spans="1:10" ht="14.45" customHeight="1" x14ac:dyDescent="0.2">
      <c r="A141" s="235" t="s">
        <v>243</v>
      </c>
      <c r="B141" s="236"/>
      <c r="C141" s="236">
        <v>8140</v>
      </c>
      <c r="D141" s="236">
        <v>8140</v>
      </c>
      <c r="E141" s="236">
        <v>7922.91</v>
      </c>
      <c r="F141" s="236">
        <v>7922.91</v>
      </c>
      <c r="G141" s="236">
        <f t="shared" si="32"/>
        <v>217.09000000000015</v>
      </c>
      <c r="H141" s="237">
        <f t="shared" si="33"/>
        <v>97.333046683046689</v>
      </c>
      <c r="I141" s="219"/>
      <c r="J141" s="218"/>
    </row>
    <row r="142" spans="1:10" ht="14.45" customHeight="1" x14ac:dyDescent="0.25">
      <c r="A142" s="235" t="s">
        <v>244</v>
      </c>
      <c r="B142" s="236"/>
      <c r="C142" s="236">
        <v>10900</v>
      </c>
      <c r="D142" s="236">
        <v>10900</v>
      </c>
      <c r="E142" s="236">
        <v>7126.06</v>
      </c>
      <c r="F142" s="236">
        <v>3250.11</v>
      </c>
      <c r="G142" s="236">
        <f t="shared" si="32"/>
        <v>3773.9399999999996</v>
      </c>
      <c r="H142" s="237">
        <f t="shared" si="33"/>
        <v>65.376697247706431</v>
      </c>
      <c r="I142" s="217"/>
      <c r="J142" s="218"/>
    </row>
    <row r="143" spans="1:10" ht="14.45" customHeight="1" x14ac:dyDescent="0.25">
      <c r="A143" s="235" t="s">
        <v>245</v>
      </c>
      <c r="B143" s="236"/>
      <c r="C143" s="236">
        <v>6855</v>
      </c>
      <c r="D143" s="236">
        <v>6855</v>
      </c>
      <c r="E143" s="236">
        <v>6739.98</v>
      </c>
      <c r="F143" s="236">
        <v>6731.9</v>
      </c>
      <c r="G143" s="236">
        <f t="shared" si="32"/>
        <v>115.02000000000044</v>
      </c>
      <c r="H143" s="237">
        <f t="shared" si="33"/>
        <v>98.322100656455135</v>
      </c>
      <c r="I143" s="217"/>
      <c r="J143" s="218"/>
    </row>
    <row r="144" spans="1:10" ht="14.45" customHeight="1" x14ac:dyDescent="0.2">
      <c r="A144" s="235" t="s">
        <v>246</v>
      </c>
      <c r="B144" s="236"/>
      <c r="C144" s="236">
        <v>10590</v>
      </c>
      <c r="D144" s="236">
        <v>10590</v>
      </c>
      <c r="E144" s="236">
        <v>10486.69</v>
      </c>
      <c r="F144" s="236">
        <v>10430.19</v>
      </c>
      <c r="G144" s="236">
        <f t="shared" si="32"/>
        <v>103.30999999999949</v>
      </c>
      <c r="H144" s="237">
        <f t="shared" si="33"/>
        <v>99.024457034938635</v>
      </c>
      <c r="I144" s="219"/>
      <c r="J144" s="218"/>
    </row>
    <row r="145" spans="1:10" ht="14.45" customHeight="1" x14ac:dyDescent="0.2">
      <c r="A145" s="235" t="s">
        <v>247</v>
      </c>
      <c r="B145" s="236"/>
      <c r="C145" s="236">
        <v>13200</v>
      </c>
      <c r="D145" s="236">
        <v>13200</v>
      </c>
      <c r="E145" s="236">
        <v>13062.7</v>
      </c>
      <c r="F145" s="236">
        <v>13008.16</v>
      </c>
      <c r="G145" s="236">
        <f t="shared" si="32"/>
        <v>137.29999999999927</v>
      </c>
      <c r="H145" s="237">
        <f t="shared" si="33"/>
        <v>98.959848484848493</v>
      </c>
      <c r="I145" s="219"/>
      <c r="J145" s="218"/>
    </row>
    <row r="146" spans="1:10" ht="21" customHeight="1" x14ac:dyDescent="0.2">
      <c r="A146" s="247" t="s">
        <v>248</v>
      </c>
      <c r="B146" s="248">
        <v>1143898</v>
      </c>
      <c r="C146" s="248">
        <f>+C147+C149</f>
        <v>1184223</v>
      </c>
      <c r="D146" s="248">
        <f t="shared" ref="D146:F146" si="34">+D147+D149</f>
        <v>1184223</v>
      </c>
      <c r="E146" s="248">
        <f t="shared" si="34"/>
        <v>732131.28999999992</v>
      </c>
      <c r="F146" s="248">
        <f t="shared" si="34"/>
        <v>392730.00999999995</v>
      </c>
      <c r="G146" s="248">
        <f t="shared" si="32"/>
        <v>452091.71000000008</v>
      </c>
      <c r="H146" s="238">
        <f t="shared" si="33"/>
        <v>61.823768834079388</v>
      </c>
      <c r="I146" s="219"/>
      <c r="J146" s="218"/>
    </row>
    <row r="147" spans="1:10" ht="14.45" customHeight="1" x14ac:dyDescent="0.2">
      <c r="A147" s="232" t="s">
        <v>249</v>
      </c>
      <c r="B147" s="233">
        <v>1143898</v>
      </c>
      <c r="C147" s="233">
        <f>+C148</f>
        <v>1180723</v>
      </c>
      <c r="D147" s="233">
        <f t="shared" ref="D147:F147" si="35">+D148</f>
        <v>1180723</v>
      </c>
      <c r="E147" s="233">
        <f t="shared" si="35"/>
        <v>728698.44</v>
      </c>
      <c r="F147" s="233">
        <f t="shared" si="35"/>
        <v>389937.16</v>
      </c>
      <c r="G147" s="233">
        <f t="shared" si="32"/>
        <v>452024.56000000006</v>
      </c>
      <c r="H147" s="234">
        <f t="shared" si="33"/>
        <v>61.716290781156971</v>
      </c>
      <c r="I147" s="219"/>
      <c r="J147" s="218"/>
    </row>
    <row r="148" spans="1:10" ht="14.45" customHeight="1" x14ac:dyDescent="0.2">
      <c r="A148" s="235" t="s">
        <v>250</v>
      </c>
      <c r="B148" s="236">
        <v>1143898</v>
      </c>
      <c r="C148" s="236">
        <v>1180723</v>
      </c>
      <c r="D148" s="236">
        <v>1180723</v>
      </c>
      <c r="E148" s="236">
        <v>728698.44</v>
      </c>
      <c r="F148" s="236">
        <v>389937.16</v>
      </c>
      <c r="G148" s="236">
        <f t="shared" si="32"/>
        <v>452024.56000000006</v>
      </c>
      <c r="H148" s="237">
        <f t="shared" si="33"/>
        <v>61.716290781156971</v>
      </c>
      <c r="I148" s="219"/>
      <c r="J148" s="218"/>
    </row>
    <row r="149" spans="1:10" ht="14.45" customHeight="1" x14ac:dyDescent="0.2">
      <c r="A149" s="232" t="s">
        <v>251</v>
      </c>
      <c r="B149" s="233"/>
      <c r="C149" s="233">
        <v>3500</v>
      </c>
      <c r="D149" s="233">
        <v>3500</v>
      </c>
      <c r="E149" s="233">
        <v>3432.85</v>
      </c>
      <c r="F149" s="233">
        <v>2792.85</v>
      </c>
      <c r="G149" s="233">
        <f t="shared" si="32"/>
        <v>67.150000000000091</v>
      </c>
      <c r="H149" s="237">
        <f t="shared" si="33"/>
        <v>98.08142857142856</v>
      </c>
      <c r="I149" s="219"/>
      <c r="J149" s="218"/>
    </row>
    <row r="150" spans="1:10" ht="14.45" customHeight="1" x14ac:dyDescent="0.2">
      <c r="A150" s="235" t="s">
        <v>252</v>
      </c>
      <c r="B150" s="236"/>
      <c r="C150" s="236">
        <v>3500</v>
      </c>
      <c r="D150" s="236">
        <v>3500</v>
      </c>
      <c r="E150" s="236">
        <v>3432.85</v>
      </c>
      <c r="F150" s="236">
        <v>2792.85</v>
      </c>
      <c r="G150" s="236">
        <f t="shared" si="32"/>
        <v>67.150000000000091</v>
      </c>
      <c r="H150" s="237">
        <f t="shared" si="33"/>
        <v>98.08142857142856</v>
      </c>
      <c r="I150" s="219"/>
      <c r="J150" s="218"/>
    </row>
    <row r="151" spans="1:10" ht="20.45" customHeight="1" x14ac:dyDescent="0.2">
      <c r="A151" s="247" t="s">
        <v>253</v>
      </c>
      <c r="B151" s="248">
        <v>4209105</v>
      </c>
      <c r="C151" s="248">
        <f>+C152+C154+C159+C161+C165</f>
        <v>3856923</v>
      </c>
      <c r="D151" s="248">
        <f t="shared" ref="D151:F151" si="36">+D152+D154+D159+D161+D165</f>
        <v>3158213</v>
      </c>
      <c r="E151" s="248">
        <f t="shared" si="36"/>
        <v>1481364.75</v>
      </c>
      <c r="F151" s="248">
        <f t="shared" si="36"/>
        <v>1448043.7899999998</v>
      </c>
      <c r="G151" s="248">
        <f t="shared" si="32"/>
        <v>1676848.25</v>
      </c>
      <c r="H151" s="238">
        <f t="shared" si="33"/>
        <v>46.905156491978218</v>
      </c>
      <c r="I151" s="219"/>
      <c r="J151" s="218"/>
    </row>
    <row r="152" spans="1:10" ht="14.45" customHeight="1" x14ac:dyDescent="0.2">
      <c r="A152" s="232" t="s">
        <v>254</v>
      </c>
      <c r="B152" s="233">
        <v>118164</v>
      </c>
      <c r="C152" s="233">
        <f>+C153</f>
        <v>118164</v>
      </c>
      <c r="D152" s="233">
        <f t="shared" ref="D152:F152" si="37">+D153</f>
        <v>63000</v>
      </c>
      <c r="E152" s="233">
        <f t="shared" si="37"/>
        <v>30220.959999999999</v>
      </c>
      <c r="F152" s="233">
        <f t="shared" si="37"/>
        <v>30220.959999999999</v>
      </c>
      <c r="G152" s="233">
        <f t="shared" si="32"/>
        <v>32779.040000000001</v>
      </c>
      <c r="H152" s="234">
        <f t="shared" si="33"/>
        <v>47.969777777777779</v>
      </c>
      <c r="I152" s="219"/>
      <c r="J152" s="218"/>
    </row>
    <row r="153" spans="1:10" ht="14.45" customHeight="1" x14ac:dyDescent="0.2">
      <c r="A153" s="235" t="s">
        <v>255</v>
      </c>
      <c r="B153" s="236">
        <v>118164</v>
      </c>
      <c r="C153" s="236">
        <v>118164</v>
      </c>
      <c r="D153" s="236">
        <v>63000</v>
      </c>
      <c r="E153" s="236">
        <v>30220.959999999999</v>
      </c>
      <c r="F153" s="236">
        <v>30220.959999999999</v>
      </c>
      <c r="G153" s="236">
        <f t="shared" si="32"/>
        <v>32779.040000000001</v>
      </c>
      <c r="H153" s="237">
        <f t="shared" si="33"/>
        <v>47.969777777777779</v>
      </c>
      <c r="I153" s="219"/>
      <c r="J153" s="218"/>
    </row>
    <row r="154" spans="1:10" ht="14.45" customHeight="1" x14ac:dyDescent="0.2">
      <c r="A154" s="232" t="s">
        <v>256</v>
      </c>
      <c r="B154" s="233">
        <v>3997848</v>
      </c>
      <c r="C154" s="233">
        <f>SUM(C155:C158)</f>
        <v>3608348</v>
      </c>
      <c r="D154" s="233">
        <f t="shared" ref="D154:F154" si="38">SUM(D155:D158)</f>
        <v>2964802</v>
      </c>
      <c r="E154" s="233">
        <f t="shared" si="38"/>
        <v>1360592.16</v>
      </c>
      <c r="F154" s="233">
        <f t="shared" si="38"/>
        <v>1360592.16</v>
      </c>
      <c r="G154" s="233">
        <f t="shared" si="32"/>
        <v>1604209.84</v>
      </c>
      <c r="H154" s="234">
        <f t="shared" si="33"/>
        <v>45.891501692187198</v>
      </c>
      <c r="I154" s="219"/>
      <c r="J154" s="218"/>
    </row>
    <row r="155" spans="1:10" ht="14.45" customHeight="1" x14ac:dyDescent="0.2">
      <c r="A155" s="235" t="s">
        <v>257</v>
      </c>
      <c r="B155" s="236">
        <v>1800</v>
      </c>
      <c r="C155" s="236"/>
      <c r="D155" s="236"/>
      <c r="E155" s="236"/>
      <c r="F155" s="236"/>
      <c r="G155" s="236">
        <f t="shared" si="32"/>
        <v>0</v>
      </c>
      <c r="H155" s="237"/>
      <c r="I155" s="219"/>
      <c r="J155" s="218" t="s">
        <v>4</v>
      </c>
    </row>
    <row r="156" spans="1:10" ht="14.45" customHeight="1" x14ac:dyDescent="0.2">
      <c r="A156" s="235" t="s">
        <v>258</v>
      </c>
      <c r="B156" s="236">
        <v>452502</v>
      </c>
      <c r="C156" s="236">
        <v>651502</v>
      </c>
      <c r="D156" s="236">
        <v>651502</v>
      </c>
      <c r="E156" s="236">
        <v>444854.94</v>
      </c>
      <c r="F156" s="236">
        <v>444854.94</v>
      </c>
      <c r="G156" s="236">
        <f t="shared" si="32"/>
        <v>206647.06</v>
      </c>
      <c r="H156" s="237">
        <f t="shared" si="33"/>
        <v>68.281438890440853</v>
      </c>
      <c r="I156" s="219"/>
      <c r="J156" s="218"/>
    </row>
    <row r="157" spans="1:10" ht="14.45" customHeight="1" x14ac:dyDescent="0.2">
      <c r="A157" s="235" t="s">
        <v>259</v>
      </c>
      <c r="B157" s="236">
        <v>3500000</v>
      </c>
      <c r="C157" s="236">
        <v>2909500</v>
      </c>
      <c r="D157" s="236">
        <v>2309500</v>
      </c>
      <c r="E157" s="236">
        <v>915737.22</v>
      </c>
      <c r="F157" s="236">
        <v>915737.22</v>
      </c>
      <c r="G157" s="236">
        <f t="shared" si="32"/>
        <v>1393762.78</v>
      </c>
      <c r="H157" s="237">
        <f t="shared" si="33"/>
        <v>39.650886339034422</v>
      </c>
      <c r="I157" s="219"/>
      <c r="J157" s="218"/>
    </row>
    <row r="158" spans="1:10" ht="14.45" customHeight="1" x14ac:dyDescent="0.2">
      <c r="A158" s="235" t="s">
        <v>260</v>
      </c>
      <c r="B158" s="236">
        <v>43546</v>
      </c>
      <c r="C158" s="236">
        <v>47346</v>
      </c>
      <c r="D158" s="236">
        <v>3800</v>
      </c>
      <c r="E158" s="236"/>
      <c r="F158" s="236"/>
      <c r="G158" s="236">
        <f t="shared" si="32"/>
        <v>3800</v>
      </c>
      <c r="H158" s="237">
        <f t="shared" si="33"/>
        <v>0</v>
      </c>
      <c r="I158" s="219"/>
      <c r="J158" s="218"/>
    </row>
    <row r="159" spans="1:10" ht="14.45" customHeight="1" x14ac:dyDescent="0.2">
      <c r="A159" s="232" t="s">
        <v>261</v>
      </c>
      <c r="B159" s="233">
        <v>77093</v>
      </c>
      <c r="C159" s="233">
        <f>+C160</f>
        <v>35093</v>
      </c>
      <c r="D159" s="233">
        <f t="shared" ref="D159:F159" si="39">+D160</f>
        <v>35093</v>
      </c>
      <c r="E159" s="233">
        <f t="shared" si="39"/>
        <v>9967.1200000000008</v>
      </c>
      <c r="F159" s="233">
        <f t="shared" si="39"/>
        <v>6802.67</v>
      </c>
      <c r="G159" s="233">
        <f t="shared" si="32"/>
        <v>25125.879999999997</v>
      </c>
      <c r="H159" s="234">
        <f t="shared" si="33"/>
        <v>28.402017496366799</v>
      </c>
      <c r="I159" s="219"/>
      <c r="J159" s="218"/>
    </row>
    <row r="160" spans="1:10" ht="14.45" customHeight="1" x14ac:dyDescent="0.2">
      <c r="A160" s="235" t="s">
        <v>262</v>
      </c>
      <c r="B160" s="236">
        <v>77093</v>
      </c>
      <c r="C160" s="236">
        <v>35093</v>
      </c>
      <c r="D160" s="236">
        <v>35093</v>
      </c>
      <c r="E160" s="236">
        <v>9967.1200000000008</v>
      </c>
      <c r="F160" s="236">
        <v>6802.67</v>
      </c>
      <c r="G160" s="236">
        <f t="shared" si="32"/>
        <v>25125.879999999997</v>
      </c>
      <c r="H160" s="237">
        <f t="shared" si="33"/>
        <v>28.402017496366799</v>
      </c>
      <c r="I160" s="219"/>
      <c r="J160" s="218"/>
    </row>
    <row r="161" spans="1:10" ht="14.45" customHeight="1" x14ac:dyDescent="0.2">
      <c r="A161" s="232" t="s">
        <v>263</v>
      </c>
      <c r="B161" s="233">
        <v>16000</v>
      </c>
      <c r="C161" s="233">
        <f>SUM(C162:C164)</f>
        <v>50790</v>
      </c>
      <c r="D161" s="233">
        <f t="shared" ref="D161:F161" si="40">SUM(D162:D164)</f>
        <v>50790</v>
      </c>
      <c r="E161" s="233">
        <f t="shared" si="40"/>
        <v>42170</v>
      </c>
      <c r="F161" s="233">
        <f t="shared" si="40"/>
        <v>23190</v>
      </c>
      <c r="G161" s="233">
        <f t="shared" si="32"/>
        <v>8620</v>
      </c>
      <c r="H161" s="234">
        <f t="shared" si="33"/>
        <v>83.028155148651308</v>
      </c>
      <c r="I161" s="219"/>
      <c r="J161" s="218"/>
    </row>
    <row r="162" spans="1:10" ht="14.45" customHeight="1" x14ac:dyDescent="0.2">
      <c r="A162" s="235" t="s">
        <v>264</v>
      </c>
      <c r="B162" s="236">
        <v>10000</v>
      </c>
      <c r="C162" s="236">
        <v>36290</v>
      </c>
      <c r="D162" s="236">
        <v>36290</v>
      </c>
      <c r="E162" s="236">
        <v>35790</v>
      </c>
      <c r="F162" s="236">
        <v>22290</v>
      </c>
      <c r="G162" s="236">
        <f t="shared" si="32"/>
        <v>500</v>
      </c>
      <c r="H162" s="237">
        <f t="shared" si="33"/>
        <v>98.62220997519978</v>
      </c>
      <c r="I162" s="219"/>
      <c r="J162" s="218"/>
    </row>
    <row r="163" spans="1:10" ht="14.45" customHeight="1" x14ac:dyDescent="0.2">
      <c r="A163" s="235" t="s">
        <v>265</v>
      </c>
      <c r="B163" s="236"/>
      <c r="C163" s="236">
        <v>6500</v>
      </c>
      <c r="D163" s="236">
        <v>6500</v>
      </c>
      <c r="E163" s="236">
        <v>5480</v>
      </c>
      <c r="F163" s="236"/>
      <c r="G163" s="236">
        <f t="shared" si="32"/>
        <v>1020</v>
      </c>
      <c r="H163" s="237">
        <f t="shared" si="33"/>
        <v>84.307692307692307</v>
      </c>
      <c r="I163" s="219"/>
      <c r="J163" s="218"/>
    </row>
    <row r="164" spans="1:10" ht="14.45" customHeight="1" x14ac:dyDescent="0.2">
      <c r="A164" s="235" t="s">
        <v>266</v>
      </c>
      <c r="B164" s="236">
        <v>6000</v>
      </c>
      <c r="C164" s="236">
        <v>8000</v>
      </c>
      <c r="D164" s="236">
        <v>8000</v>
      </c>
      <c r="E164" s="236">
        <v>900</v>
      </c>
      <c r="F164" s="236">
        <v>900</v>
      </c>
      <c r="G164" s="236">
        <f t="shared" si="32"/>
        <v>7100</v>
      </c>
      <c r="H164" s="237">
        <f t="shared" si="33"/>
        <v>11.25</v>
      </c>
      <c r="I164" s="219"/>
      <c r="J164" s="218"/>
    </row>
    <row r="165" spans="1:10" ht="14.45" customHeight="1" x14ac:dyDescent="0.2">
      <c r="A165" s="232" t="s">
        <v>267</v>
      </c>
      <c r="B165" s="233"/>
      <c r="C165" s="233">
        <f>SUM(C166:C167)</f>
        <v>44528</v>
      </c>
      <c r="D165" s="233">
        <f t="shared" ref="D165:F165" si="41">SUM(D166:D167)</f>
        <v>44528</v>
      </c>
      <c r="E165" s="233">
        <f t="shared" si="41"/>
        <v>38414.51</v>
      </c>
      <c r="F165" s="233">
        <f t="shared" si="41"/>
        <v>27238</v>
      </c>
      <c r="G165" s="233">
        <f t="shared" si="32"/>
        <v>6113.489999999998</v>
      </c>
      <c r="H165" s="234">
        <f t="shared" si="33"/>
        <v>86.270459037010426</v>
      </c>
      <c r="I165" s="219"/>
      <c r="J165" s="218"/>
    </row>
    <row r="166" spans="1:10" ht="14.45" customHeight="1" x14ac:dyDescent="0.2">
      <c r="A166" s="235" t="s">
        <v>268</v>
      </c>
      <c r="B166" s="236"/>
      <c r="C166" s="236">
        <v>7640</v>
      </c>
      <c r="D166" s="236">
        <v>7640</v>
      </c>
      <c r="E166" s="236">
        <v>5440</v>
      </c>
      <c r="F166" s="236"/>
      <c r="G166" s="236">
        <f t="shared" si="32"/>
        <v>2200</v>
      </c>
      <c r="H166" s="237">
        <f t="shared" si="33"/>
        <v>71.204188481675388</v>
      </c>
      <c r="I166" s="219"/>
      <c r="J166" s="218"/>
    </row>
    <row r="167" spans="1:10" ht="14.45" customHeight="1" x14ac:dyDescent="0.2">
      <c r="A167" s="235" t="s">
        <v>269</v>
      </c>
      <c r="B167" s="236"/>
      <c r="C167" s="236">
        <v>36888</v>
      </c>
      <c r="D167" s="236">
        <v>36888</v>
      </c>
      <c r="E167" s="236">
        <v>32974.51</v>
      </c>
      <c r="F167" s="236">
        <v>27238</v>
      </c>
      <c r="G167" s="236">
        <f t="shared" si="32"/>
        <v>3913.489999999998</v>
      </c>
      <c r="H167" s="237">
        <f t="shared" si="33"/>
        <v>89.390885924962049</v>
      </c>
      <c r="I167" s="219"/>
      <c r="J167" s="218"/>
    </row>
    <row r="168" spans="1:10" ht="28.15" customHeight="1" x14ac:dyDescent="0.2">
      <c r="A168" s="249" t="s">
        <v>14</v>
      </c>
      <c r="B168" s="250">
        <f t="shared" ref="B168:G168" si="42">B9+B36+B85+B146+B151</f>
        <v>111760510</v>
      </c>
      <c r="C168" s="250">
        <f>+C9+C36+C85+C146+C151</f>
        <v>113314191</v>
      </c>
      <c r="D168" s="250">
        <f t="shared" ref="D168:F168" si="43">+D9+D36+D85+D146+D151</f>
        <v>87306374</v>
      </c>
      <c r="E168" s="250">
        <f t="shared" si="43"/>
        <v>64756795.500000015</v>
      </c>
      <c r="F168" s="250">
        <f t="shared" si="43"/>
        <v>62301291.250000015</v>
      </c>
      <c r="G168" s="250">
        <f t="shared" si="42"/>
        <v>22549578.499999985</v>
      </c>
      <c r="H168" s="238">
        <f t="shared" si="33"/>
        <v>74.171898949783454</v>
      </c>
      <c r="I168" s="219"/>
      <c r="J168" s="218"/>
    </row>
    <row r="169" spans="1:10" ht="14.45" customHeight="1" x14ac:dyDescent="0.2">
      <c r="A169" s="239"/>
      <c r="B169" s="240"/>
      <c r="C169" s="240"/>
      <c r="D169" s="240"/>
      <c r="E169" s="240" t="s">
        <v>4</v>
      </c>
      <c r="F169" s="240"/>
      <c r="G169" s="241"/>
      <c r="H169" s="242"/>
      <c r="I169" s="219"/>
      <c r="J169" s="218"/>
    </row>
    <row r="170" spans="1:10" ht="14.45" customHeight="1" x14ac:dyDescent="0.25">
      <c r="A170" s="206"/>
      <c r="B170" s="210"/>
      <c r="C170" s="207"/>
      <c r="D170" s="207"/>
      <c r="E170" s="213" t="s">
        <v>4</v>
      </c>
      <c r="F170" s="213"/>
      <c r="G170" s="213"/>
      <c r="H170" s="213"/>
      <c r="I170" s="219"/>
      <c r="J170" s="218"/>
    </row>
    <row r="171" spans="1:10" ht="14.45" customHeight="1" x14ac:dyDescent="0.25">
      <c r="A171" s="206"/>
      <c r="B171" s="210"/>
      <c r="C171" s="207"/>
      <c r="D171" s="220"/>
      <c r="E171" s="212"/>
      <c r="F171" s="212"/>
      <c r="G171" s="213"/>
      <c r="H171" s="212"/>
      <c r="I171" s="219"/>
      <c r="J171" s="218"/>
    </row>
    <row r="172" spans="1:10" ht="14.45" customHeight="1" x14ac:dyDescent="0.25">
      <c r="A172" s="206"/>
      <c r="B172" s="210"/>
      <c r="C172" s="207"/>
      <c r="D172" s="207"/>
      <c r="E172" s="213"/>
      <c r="F172" s="213"/>
      <c r="G172" s="213"/>
      <c r="H172" s="213"/>
      <c r="I172" s="219"/>
      <c r="J172" s="218"/>
    </row>
    <row r="173" spans="1:10" ht="14.45" customHeight="1" x14ac:dyDescent="0.25">
      <c r="A173" s="206"/>
      <c r="B173" s="210"/>
      <c r="C173" s="207"/>
      <c r="D173" s="207"/>
      <c r="E173" s="213"/>
      <c r="F173" s="213"/>
      <c r="G173" s="213"/>
      <c r="H173" s="213"/>
      <c r="I173" s="219"/>
      <c r="J173" s="218"/>
    </row>
    <row r="174" spans="1:10" ht="14.45" customHeight="1" x14ac:dyDescent="0.25">
      <c r="A174" s="206"/>
      <c r="B174" s="221"/>
      <c r="C174" s="207"/>
      <c r="D174" s="207"/>
      <c r="E174" s="213"/>
      <c r="F174" s="213"/>
      <c r="G174" s="213"/>
      <c r="H174" s="213"/>
      <c r="I174" s="219"/>
      <c r="J174" s="218"/>
    </row>
    <row r="175" spans="1:10" ht="14.45" customHeight="1" x14ac:dyDescent="0.25">
      <c r="A175" s="206"/>
      <c r="B175" s="221"/>
      <c r="C175" s="207"/>
      <c r="D175" s="207"/>
      <c r="E175" s="213"/>
      <c r="F175" s="213"/>
      <c r="G175" s="213"/>
      <c r="H175" s="213"/>
      <c r="I175" s="219"/>
      <c r="J175" s="218"/>
    </row>
    <row r="176" spans="1:10" ht="14.45" customHeight="1" x14ac:dyDescent="0.25">
      <c r="A176" s="206"/>
      <c r="B176" s="221"/>
      <c r="C176" s="207"/>
      <c r="D176" s="207"/>
      <c r="E176" s="213"/>
      <c r="F176" s="213"/>
      <c r="G176" s="213"/>
      <c r="H176" s="213"/>
      <c r="I176" s="219"/>
      <c r="J176" s="218"/>
    </row>
    <row r="177" spans="1:13" ht="14.45" customHeight="1" x14ac:dyDescent="0.25">
      <c r="A177" s="206"/>
      <c r="B177" s="221"/>
      <c r="C177" s="207"/>
      <c r="D177" s="220"/>
      <c r="E177" s="212"/>
      <c r="F177" s="212"/>
      <c r="G177" s="212"/>
      <c r="H177" s="212"/>
      <c r="I177" s="219"/>
      <c r="J177" s="218"/>
    </row>
    <row r="178" spans="1:13" ht="14.45" customHeight="1" x14ac:dyDescent="0.25">
      <c r="A178" s="206"/>
      <c r="B178" s="221"/>
      <c r="C178" s="207"/>
      <c r="D178" s="220"/>
      <c r="E178" s="212"/>
      <c r="F178" s="212"/>
      <c r="G178" s="212"/>
      <c r="H178" s="212"/>
      <c r="I178" s="219"/>
      <c r="J178" s="218"/>
    </row>
    <row r="179" spans="1:13" ht="14.45" customHeight="1" x14ac:dyDescent="0.25">
      <c r="A179" s="222"/>
      <c r="B179" s="223"/>
      <c r="C179" s="207"/>
      <c r="D179" s="220"/>
      <c r="E179" s="212"/>
      <c r="F179" s="212"/>
      <c r="G179" s="212"/>
      <c r="H179" s="212"/>
      <c r="I179" s="219"/>
      <c r="J179" s="218"/>
    </row>
    <row r="180" spans="1:13" ht="14.45" customHeight="1" x14ac:dyDescent="0.25">
      <c r="A180" s="206"/>
      <c r="B180" s="210"/>
      <c r="C180" s="207"/>
      <c r="D180" s="220"/>
      <c r="E180" s="212"/>
      <c r="F180" s="212"/>
      <c r="G180" s="212"/>
      <c r="H180" s="212"/>
      <c r="I180" s="219"/>
      <c r="J180" s="218"/>
    </row>
    <row r="181" spans="1:13" ht="14.45" customHeight="1" x14ac:dyDescent="0.25">
      <c r="A181" s="208"/>
      <c r="B181" s="221"/>
      <c r="C181" s="207"/>
      <c r="D181" s="220"/>
      <c r="E181" s="212"/>
      <c r="F181" s="212"/>
      <c r="G181" s="212"/>
      <c r="H181" s="212"/>
      <c r="I181" s="217"/>
      <c r="J181" s="218"/>
    </row>
    <row r="182" spans="1:13" ht="14.45" customHeight="1" x14ac:dyDescent="0.25">
      <c r="A182" s="206"/>
      <c r="B182" s="210"/>
      <c r="C182" s="223"/>
      <c r="D182" s="223"/>
      <c r="E182" s="223"/>
      <c r="F182" s="224"/>
      <c r="G182" s="223"/>
      <c r="H182" s="224"/>
      <c r="I182" s="219"/>
      <c r="J182" s="218"/>
    </row>
    <row r="183" spans="1:13" ht="14.45" customHeight="1" x14ac:dyDescent="0.25">
      <c r="A183" s="208"/>
      <c r="B183" s="221"/>
      <c r="C183" s="207"/>
      <c r="D183" s="207"/>
      <c r="E183" s="207"/>
      <c r="F183" s="213"/>
      <c r="G183" s="207"/>
      <c r="H183" s="213"/>
      <c r="I183" s="219"/>
      <c r="J183" s="218"/>
    </row>
    <row r="184" spans="1:13" ht="14.45" customHeight="1" x14ac:dyDescent="0.2">
      <c r="A184" s="222"/>
      <c r="B184" s="222"/>
      <c r="C184" s="220"/>
      <c r="D184" s="220"/>
      <c r="E184" s="220"/>
      <c r="F184" s="212"/>
      <c r="G184" s="220"/>
      <c r="H184" s="212"/>
      <c r="I184" s="219"/>
      <c r="J184" s="209"/>
      <c r="L184" s="212" t="s">
        <v>4</v>
      </c>
    </row>
    <row r="185" spans="1:13" ht="14.45" customHeight="1" x14ac:dyDescent="0.25">
      <c r="A185" s="206"/>
      <c r="B185" s="206"/>
      <c r="C185" s="220"/>
      <c r="D185" s="207"/>
      <c r="E185" s="207"/>
      <c r="F185" s="207"/>
      <c r="G185" s="207"/>
      <c r="H185" s="213"/>
      <c r="I185" s="219"/>
      <c r="J185" s="218"/>
    </row>
    <row r="186" spans="1:13" ht="14.45" customHeight="1" x14ac:dyDescent="0.25">
      <c r="A186" s="208"/>
      <c r="B186" s="208"/>
      <c r="C186" s="220"/>
      <c r="D186" s="220"/>
      <c r="E186" s="212"/>
      <c r="F186" s="212"/>
      <c r="G186" s="212"/>
      <c r="H186" s="212"/>
      <c r="I186" s="217"/>
      <c r="J186" s="218"/>
      <c r="K186" s="216" t="s">
        <v>4</v>
      </c>
      <c r="L186" s="216" t="s">
        <v>4</v>
      </c>
    </row>
    <row r="187" spans="1:13" ht="14.45" customHeight="1" x14ac:dyDescent="0.25">
      <c r="A187" s="210"/>
      <c r="B187" s="210"/>
      <c r="C187" s="223"/>
      <c r="D187" s="207"/>
      <c r="E187" s="223"/>
      <c r="F187" s="223"/>
      <c r="G187" s="223"/>
      <c r="H187" s="224"/>
      <c r="I187" s="217"/>
      <c r="J187" s="218"/>
      <c r="M187" s="212" t="s">
        <v>4</v>
      </c>
    </row>
    <row r="188" spans="1:13" ht="14.45" customHeight="1" x14ac:dyDescent="0.25">
      <c r="A188" s="208"/>
      <c r="B188" s="221"/>
      <c r="C188" s="207"/>
      <c r="D188" s="207"/>
      <c r="E188" s="207"/>
      <c r="F188" s="213"/>
      <c r="G188" s="207"/>
      <c r="H188" s="213"/>
      <c r="I188" s="219"/>
      <c r="J188" s="218"/>
    </row>
    <row r="189" spans="1:13" ht="14.45" customHeight="1" x14ac:dyDescent="0.2">
      <c r="A189" s="208"/>
      <c r="B189" s="221"/>
      <c r="C189" s="220"/>
      <c r="D189" s="220"/>
      <c r="E189" s="220"/>
      <c r="F189" s="212"/>
      <c r="G189" s="220"/>
      <c r="H189" s="212"/>
      <c r="I189" s="219"/>
      <c r="J189" s="218"/>
    </row>
    <row r="190" spans="1:13" ht="14.45" customHeight="1" x14ac:dyDescent="0.25">
      <c r="A190" s="208"/>
      <c r="B190" s="221"/>
      <c r="C190" s="207"/>
      <c r="D190" s="207"/>
      <c r="E190" s="207"/>
      <c r="F190" s="213"/>
      <c r="G190" s="207"/>
      <c r="H190" s="213"/>
      <c r="I190" s="219"/>
      <c r="J190" s="218"/>
    </row>
    <row r="191" spans="1:13" ht="14.45" customHeight="1" x14ac:dyDescent="0.2">
      <c r="A191" s="208"/>
      <c r="B191" s="221"/>
      <c r="C191" s="220"/>
      <c r="D191" s="220"/>
      <c r="E191" s="212"/>
      <c r="F191" s="212"/>
      <c r="G191" s="212"/>
      <c r="H191" s="212"/>
      <c r="I191" s="219"/>
      <c r="J191" s="218"/>
    </row>
    <row r="192" spans="1:13" ht="14.45" customHeight="1" x14ac:dyDescent="0.2">
      <c r="A192" s="208"/>
      <c r="B192" s="221"/>
      <c r="C192" s="220"/>
      <c r="D192" s="220"/>
      <c r="E192" s="212"/>
      <c r="F192" s="212"/>
      <c r="G192" s="212"/>
      <c r="H192" s="212"/>
      <c r="I192" s="219"/>
      <c r="J192" s="218"/>
    </row>
    <row r="193" spans="1:20" ht="14.45" customHeight="1" x14ac:dyDescent="0.25">
      <c r="A193" s="206"/>
      <c r="B193" s="210"/>
      <c r="C193" s="220"/>
      <c r="D193" s="220"/>
      <c r="E193" s="212"/>
      <c r="F193" s="212"/>
      <c r="G193" s="212"/>
      <c r="H193" s="212"/>
      <c r="I193" s="219"/>
      <c r="J193" s="218"/>
    </row>
    <row r="194" spans="1:20" ht="14.45" customHeight="1" x14ac:dyDescent="0.2">
      <c r="A194" s="208"/>
      <c r="B194" s="221"/>
      <c r="C194" s="220"/>
      <c r="D194" s="220"/>
      <c r="E194" s="212"/>
      <c r="F194" s="212"/>
      <c r="G194" s="212"/>
      <c r="H194" s="212"/>
      <c r="I194" s="219"/>
      <c r="J194" s="218"/>
    </row>
    <row r="195" spans="1:20" ht="14.45" customHeight="1" x14ac:dyDescent="0.25">
      <c r="A195" s="208"/>
      <c r="B195" s="221"/>
      <c r="C195" s="220"/>
      <c r="D195" s="220"/>
      <c r="E195" s="212"/>
      <c r="F195" s="212"/>
      <c r="G195" s="212"/>
      <c r="H195" s="212"/>
      <c r="I195" s="217"/>
      <c r="J195" s="218"/>
    </row>
    <row r="196" spans="1:20" ht="14.45" customHeight="1" x14ac:dyDescent="0.25">
      <c r="A196" s="206"/>
      <c r="B196" s="206"/>
      <c r="C196" s="207"/>
      <c r="D196" s="207"/>
      <c r="E196" s="207"/>
      <c r="F196" s="213"/>
      <c r="G196" s="207"/>
      <c r="H196" s="213"/>
      <c r="I196" s="219"/>
      <c r="J196" s="218"/>
    </row>
    <row r="197" spans="1:20" ht="14.45" customHeight="1" x14ac:dyDescent="0.2">
      <c r="A197" s="208"/>
      <c r="B197" s="208"/>
      <c r="C197" s="220"/>
      <c r="D197" s="220"/>
      <c r="E197" s="212"/>
      <c r="F197" s="212"/>
      <c r="G197" s="212"/>
      <c r="H197" s="212"/>
      <c r="I197" s="219"/>
      <c r="J197" s="218"/>
    </row>
    <row r="198" spans="1:20" ht="14.45" customHeight="1" x14ac:dyDescent="0.2">
      <c r="A198" s="208"/>
      <c r="B198" s="208"/>
      <c r="C198" s="220"/>
      <c r="D198" s="220"/>
      <c r="E198" s="220"/>
      <c r="F198" s="212"/>
      <c r="G198" s="220"/>
      <c r="H198" s="212"/>
      <c r="I198" s="219"/>
      <c r="J198" s="218"/>
    </row>
    <row r="199" spans="1:20" ht="14.45" customHeight="1" x14ac:dyDescent="0.25">
      <c r="A199" s="208"/>
      <c r="B199" s="208"/>
      <c r="C199" s="207"/>
      <c r="D199" s="207"/>
      <c r="E199" s="213"/>
      <c r="F199" s="213"/>
      <c r="G199" s="213"/>
      <c r="H199" s="213"/>
      <c r="I199" s="219"/>
      <c r="J199" s="218"/>
    </row>
    <row r="200" spans="1:20" ht="14.45" customHeight="1" x14ac:dyDescent="0.25">
      <c r="A200" s="214"/>
      <c r="B200" s="213"/>
      <c r="C200" s="220"/>
      <c r="D200" s="220"/>
      <c r="E200" s="212"/>
      <c r="F200" s="212"/>
      <c r="G200" s="212"/>
      <c r="H200" s="212"/>
      <c r="I200" s="219"/>
      <c r="J200" s="218"/>
    </row>
    <row r="201" spans="1:20" ht="14.45" customHeight="1" x14ac:dyDescent="0.2">
      <c r="A201" s="215"/>
      <c r="B201" s="215"/>
      <c r="C201" s="220"/>
      <c r="D201" s="220"/>
      <c r="E201" s="212"/>
      <c r="F201" s="212"/>
      <c r="G201" s="212"/>
      <c r="H201" s="212"/>
      <c r="I201" s="219"/>
      <c r="J201" s="218"/>
    </row>
    <row r="202" spans="1:20" ht="14.45" customHeight="1" x14ac:dyDescent="0.2">
      <c r="A202" s="215"/>
      <c r="B202" s="215"/>
      <c r="C202" s="220"/>
      <c r="D202" s="220"/>
      <c r="E202" s="212"/>
      <c r="F202" s="212"/>
      <c r="G202" s="212"/>
      <c r="H202" s="212"/>
      <c r="I202" s="219"/>
      <c r="J202" s="218"/>
    </row>
    <row r="203" spans="1:20" ht="14.45" customHeight="1" x14ac:dyDescent="0.25">
      <c r="A203" s="215"/>
      <c r="B203" s="215"/>
      <c r="C203" s="213"/>
      <c r="D203" s="207"/>
      <c r="E203" s="213"/>
      <c r="F203" s="213"/>
      <c r="G203" s="213"/>
      <c r="H203" s="213"/>
      <c r="I203" s="219"/>
      <c r="J203" s="218"/>
    </row>
    <row r="204" spans="1:20" ht="14.45" customHeight="1" x14ac:dyDescent="0.2">
      <c r="A204" s="208"/>
      <c r="B204" s="222"/>
      <c r="C204" s="212"/>
      <c r="D204" s="220"/>
      <c r="E204" s="212"/>
      <c r="F204" s="212"/>
      <c r="G204" s="212"/>
      <c r="H204" s="212"/>
      <c r="I204" s="219"/>
      <c r="J204" s="218"/>
    </row>
    <row r="205" spans="1:20" ht="14.45" customHeight="1" x14ac:dyDescent="0.2">
      <c r="C205" s="212"/>
      <c r="D205" s="220"/>
      <c r="E205" s="212"/>
      <c r="F205" s="212"/>
      <c r="G205" s="212"/>
      <c r="H205" s="212"/>
      <c r="I205" s="219"/>
    </row>
    <row r="206" spans="1:20" s="211" customFormat="1" ht="14.45" customHeight="1" x14ac:dyDescent="0.25">
      <c r="C206" s="212"/>
      <c r="D206" s="220"/>
      <c r="E206" s="212"/>
      <c r="F206" s="212"/>
      <c r="G206" s="212"/>
      <c r="H206" s="212"/>
      <c r="I206" s="217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</row>
    <row r="207" spans="1:20" s="211" customFormat="1" ht="14.45" customHeight="1" x14ac:dyDescent="0.2">
      <c r="C207" s="223"/>
      <c r="D207" s="223"/>
      <c r="E207" s="223"/>
      <c r="F207" s="223"/>
      <c r="G207" s="223"/>
      <c r="H207" s="224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</row>
    <row r="209" spans="4:20" s="211" customFormat="1" ht="14.45" customHeight="1" x14ac:dyDescent="0.2">
      <c r="D209" s="225" t="s">
        <v>4</v>
      </c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</row>
  </sheetData>
  <mergeCells count="10">
    <mergeCell ref="A7:A8"/>
    <mergeCell ref="A2:H2"/>
    <mergeCell ref="A3:H3"/>
    <mergeCell ref="A4:H4"/>
    <mergeCell ref="A5:H5"/>
    <mergeCell ref="K9:K11"/>
    <mergeCell ref="H7:H8"/>
    <mergeCell ref="G7:G8"/>
    <mergeCell ref="B7:F7"/>
    <mergeCell ref="C6:F6"/>
  </mergeCells>
  <pageMargins left="0.31496062992125984" right="0.31496062992125984" top="0.55118110236220474" bottom="0.55118110236220474" header="0.31496062992125984" footer="0.31496062992125984"/>
  <pageSetup scale="8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3" tint="0.59999389629810485"/>
  </sheetPr>
  <dimension ref="A1:S407"/>
  <sheetViews>
    <sheetView showGridLines="0" showZeros="0" tabSelected="1" workbookViewId="0">
      <selection activeCell="T31" sqref="T31"/>
    </sheetView>
  </sheetViews>
  <sheetFormatPr baseColWidth="10" defaultColWidth="11.42578125" defaultRowHeight="13.5" x14ac:dyDescent="0.25"/>
  <cols>
    <col min="1" max="1" width="5.140625" customWidth="1"/>
    <col min="2" max="2" width="34" customWidth="1"/>
    <col min="3" max="3" width="10.42578125" customWidth="1"/>
    <col min="4" max="5" width="13.140625" customWidth="1"/>
    <col min="6" max="6" width="10.42578125" customWidth="1"/>
    <col min="7" max="7" width="10.7109375" hidden="1" customWidth="1"/>
    <col min="8" max="8" width="12.5703125" customWidth="1"/>
    <col min="9" max="9" width="9.85546875" customWidth="1"/>
    <col min="10" max="10" width="12.140625" customWidth="1"/>
    <col min="11" max="11" width="11.28515625" hidden="1" customWidth="1"/>
    <col min="12" max="12" width="10.7109375" style="20" hidden="1" customWidth="1"/>
    <col min="13" max="13" width="11.140625" customWidth="1"/>
    <col min="14" max="14" width="13.42578125" customWidth="1"/>
    <col min="15" max="15" width="12" customWidth="1"/>
    <col min="16" max="16" width="14.7109375" hidden="1" customWidth="1"/>
  </cols>
  <sheetData>
    <row r="1" spans="1:15" ht="18" customHeight="1" x14ac:dyDescent="0.2">
      <c r="A1" s="275" t="s">
        <v>105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5" ht="18" customHeight="1" x14ac:dyDescent="0.2">
      <c r="A2" s="275" t="s">
        <v>106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5" ht="20.45" customHeight="1" x14ac:dyDescent="0.25">
      <c r="A3" s="276" t="s">
        <v>95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58"/>
    </row>
    <row r="4" spans="1:15" ht="21" customHeight="1" x14ac:dyDescent="0.2">
      <c r="A4" s="276" t="s">
        <v>290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59"/>
    </row>
    <row r="5" spans="1:15" ht="3" hidden="1" customHeight="1" x14ac:dyDescent="0.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33"/>
      <c r="N5" s="33"/>
    </row>
    <row r="6" spans="1:15" ht="10.9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33"/>
      <c r="N6" s="33"/>
    </row>
    <row r="7" spans="1:15" ht="16.5" customHeight="1" x14ac:dyDescent="0.2">
      <c r="A7" s="282" t="s">
        <v>79</v>
      </c>
      <c r="B7" s="280" t="s">
        <v>0</v>
      </c>
      <c r="C7" s="292" t="s">
        <v>15</v>
      </c>
      <c r="D7" s="293"/>
      <c r="E7" s="293"/>
      <c r="F7" s="293"/>
      <c r="G7" s="293"/>
      <c r="H7" s="293"/>
      <c r="I7" s="294"/>
      <c r="J7" s="289" t="s">
        <v>10</v>
      </c>
      <c r="K7" s="290"/>
      <c r="L7" s="290"/>
      <c r="M7" s="291"/>
      <c r="N7" s="278" t="s">
        <v>80</v>
      </c>
    </row>
    <row r="8" spans="1:15" ht="21" customHeight="1" x14ac:dyDescent="0.2">
      <c r="A8" s="283"/>
      <c r="B8" s="281"/>
      <c r="C8" s="285" t="s">
        <v>25</v>
      </c>
      <c r="D8" s="287" t="s">
        <v>84</v>
      </c>
      <c r="E8" s="187" t="s">
        <v>5</v>
      </c>
      <c r="F8" s="187" t="s">
        <v>2</v>
      </c>
      <c r="G8" s="187" t="s">
        <v>16</v>
      </c>
      <c r="H8" s="188" t="s">
        <v>6</v>
      </c>
      <c r="I8" s="243" t="s">
        <v>72</v>
      </c>
      <c r="J8" s="230" t="s">
        <v>11</v>
      </c>
      <c r="K8" s="231"/>
      <c r="L8" s="231"/>
      <c r="M8" s="205" t="s">
        <v>12</v>
      </c>
      <c r="N8" s="279"/>
    </row>
    <row r="9" spans="1:15" ht="13.5" customHeight="1" x14ac:dyDescent="0.2">
      <c r="A9" s="284"/>
      <c r="B9" s="150"/>
      <c r="C9" s="286"/>
      <c r="D9" s="288"/>
      <c r="E9" s="189">
        <v>1</v>
      </c>
      <c r="F9" s="189">
        <v>2</v>
      </c>
      <c r="G9" s="189" t="s">
        <v>4</v>
      </c>
      <c r="H9" s="190">
        <v>3</v>
      </c>
      <c r="I9" s="191">
        <v>4</v>
      </c>
      <c r="J9" s="189" t="s">
        <v>276</v>
      </c>
      <c r="K9" s="102"/>
      <c r="L9" s="102"/>
      <c r="M9" s="189" t="s">
        <v>279</v>
      </c>
      <c r="N9" s="192" t="s">
        <v>277</v>
      </c>
    </row>
    <row r="10" spans="1:15" ht="23.25" customHeight="1" x14ac:dyDescent="0.2">
      <c r="A10" s="147" t="s">
        <v>26</v>
      </c>
      <c r="B10" s="151" t="s">
        <v>27</v>
      </c>
      <c r="C10" s="170">
        <f>+C11+C13+C14</f>
        <v>169614</v>
      </c>
      <c r="D10" s="228">
        <f>SUM(D12:D15)</f>
        <v>-169614</v>
      </c>
      <c r="E10" s="103">
        <f>SUM(C10:D10)</f>
        <v>0</v>
      </c>
      <c r="F10" s="103">
        <f>+F11+F13+F14+F15</f>
        <v>0</v>
      </c>
      <c r="G10" s="103">
        <f>+G11+G13+G14</f>
        <v>0</v>
      </c>
      <c r="H10" s="171">
        <f>+H11+H13+H14</f>
        <v>0</v>
      </c>
      <c r="I10" s="162">
        <f>+I11+I13+I14</f>
        <v>0</v>
      </c>
      <c r="J10" s="103">
        <f>F10-H10</f>
        <v>0</v>
      </c>
      <c r="K10" s="103" t="e">
        <f>+K11+K13</f>
        <v>#REF!</v>
      </c>
      <c r="L10" s="104" t="e">
        <f>+#REF!*100/#REF!</f>
        <v>#REF!</v>
      </c>
      <c r="M10" s="105">
        <f t="shared" ref="M10:M15" si="0">E10-H10</f>
        <v>0</v>
      </c>
      <c r="N10" s="106" t="s">
        <v>4</v>
      </c>
    </row>
    <row r="11" spans="1:15" ht="18" customHeight="1" x14ac:dyDescent="0.2">
      <c r="A11" s="107" t="s">
        <v>28</v>
      </c>
      <c r="B11" s="152" t="s">
        <v>29</v>
      </c>
      <c r="C11" s="172">
        <f>SUM(C12:C12)</f>
        <v>143828</v>
      </c>
      <c r="D11" s="108"/>
      <c r="E11" s="108">
        <f>SUM(E12)</f>
        <v>0</v>
      </c>
      <c r="F11" s="108">
        <f>SUM(F12)</f>
        <v>0</v>
      </c>
      <c r="G11" s="108"/>
      <c r="H11" s="173">
        <f>SUM(H12:H12)</f>
        <v>0</v>
      </c>
      <c r="I11" s="163"/>
      <c r="J11" s="108">
        <f>F11-H11</f>
        <v>0</v>
      </c>
      <c r="K11" s="62" t="e">
        <f>+K12+K14</f>
        <v>#REF!</v>
      </c>
      <c r="L11" s="65" t="e">
        <f>+#REF!*100/#REF!</f>
        <v>#REF!</v>
      </c>
      <c r="M11" s="63">
        <f t="shared" si="0"/>
        <v>0</v>
      </c>
      <c r="N11" s="109"/>
    </row>
    <row r="12" spans="1:15" ht="20.45" customHeight="1" x14ac:dyDescent="0.2">
      <c r="A12" s="110" t="s">
        <v>66</v>
      </c>
      <c r="B12" s="153" t="s">
        <v>67</v>
      </c>
      <c r="C12" s="174">
        <v>143828</v>
      </c>
      <c r="D12" s="111">
        <v>-143828</v>
      </c>
      <c r="E12" s="62">
        <f>SUM(C12:D12)</f>
        <v>0</v>
      </c>
      <c r="F12" s="62">
        <v>0</v>
      </c>
      <c r="G12" s="62"/>
      <c r="H12" s="175"/>
      <c r="I12" s="164"/>
      <c r="J12" s="62" t="s">
        <v>4</v>
      </c>
      <c r="K12" s="62" t="e">
        <f>+K13+K17</f>
        <v>#REF!</v>
      </c>
      <c r="L12" s="65" t="e">
        <f>+#REF!*100/#REF!</f>
        <v>#REF!</v>
      </c>
      <c r="M12" s="63">
        <f t="shared" si="0"/>
        <v>0</v>
      </c>
      <c r="N12" s="109"/>
    </row>
    <row r="13" spans="1:15" ht="18" customHeight="1" x14ac:dyDescent="0.2">
      <c r="A13" s="110" t="s">
        <v>30</v>
      </c>
      <c r="B13" s="153" t="s">
        <v>75</v>
      </c>
      <c r="C13" s="174">
        <v>4128</v>
      </c>
      <c r="D13" s="111">
        <v>-4128</v>
      </c>
      <c r="E13" s="62">
        <f>SUM(C13:D13)</f>
        <v>0</v>
      </c>
      <c r="F13" s="62">
        <v>0</v>
      </c>
      <c r="G13" s="62"/>
      <c r="H13" s="175"/>
      <c r="I13" s="164"/>
      <c r="J13" s="62">
        <f>F13-H13</f>
        <v>0</v>
      </c>
      <c r="K13" s="62" t="e">
        <f>+K14+K19</f>
        <v>#REF!</v>
      </c>
      <c r="L13" s="65" t="e">
        <f>+#REF!*100/#REF!</f>
        <v>#REF!</v>
      </c>
      <c r="M13" s="63">
        <f t="shared" si="0"/>
        <v>0</v>
      </c>
      <c r="N13" s="109" t="s">
        <v>4</v>
      </c>
    </row>
    <row r="14" spans="1:15" ht="18" customHeight="1" x14ac:dyDescent="0.2">
      <c r="A14" s="110" t="s">
        <v>31</v>
      </c>
      <c r="B14" s="154" t="s">
        <v>76</v>
      </c>
      <c r="C14" s="174">
        <v>21658</v>
      </c>
      <c r="D14" s="111">
        <v>-21658</v>
      </c>
      <c r="E14" s="62">
        <f>SUM(C14:D14)</f>
        <v>0</v>
      </c>
      <c r="F14" s="62">
        <v>0</v>
      </c>
      <c r="G14" s="62"/>
      <c r="H14" s="175"/>
      <c r="I14" s="164"/>
      <c r="J14" s="62">
        <f>F14-H14</f>
        <v>0</v>
      </c>
      <c r="K14" s="62" t="e">
        <f>+K17+#REF!</f>
        <v>#REF!</v>
      </c>
      <c r="L14" s="65" t="e">
        <f>+#REF!*100/#REF!</f>
        <v>#REF!</v>
      </c>
      <c r="M14" s="63">
        <f t="shared" si="0"/>
        <v>0</v>
      </c>
      <c r="N14" s="109" t="s">
        <v>4</v>
      </c>
    </row>
    <row r="15" spans="1:15" ht="18" customHeight="1" x14ac:dyDescent="0.2">
      <c r="A15" s="110" t="s">
        <v>32</v>
      </c>
      <c r="B15" s="154" t="s">
        <v>275</v>
      </c>
      <c r="C15" s="174"/>
      <c r="D15" s="111">
        <f>9719-9719</f>
        <v>0</v>
      </c>
      <c r="E15" s="62">
        <f>+D15</f>
        <v>0</v>
      </c>
      <c r="F15" s="62">
        <v>0</v>
      </c>
      <c r="G15" s="62"/>
      <c r="H15" s="175"/>
      <c r="I15" s="164"/>
      <c r="J15" s="62">
        <f>F15-H15</f>
        <v>0</v>
      </c>
      <c r="K15" s="62"/>
      <c r="L15" s="65"/>
      <c r="M15" s="63">
        <f t="shared" si="0"/>
        <v>0</v>
      </c>
      <c r="N15" s="109"/>
    </row>
    <row r="16" spans="1:15" ht="9.6" customHeight="1" x14ac:dyDescent="0.3">
      <c r="A16" s="112"/>
      <c r="B16" s="155"/>
      <c r="C16" s="176"/>
      <c r="D16" s="113"/>
      <c r="E16" s="113"/>
      <c r="F16" s="113"/>
      <c r="G16" s="114"/>
      <c r="H16" s="177"/>
      <c r="I16" s="165"/>
      <c r="J16" s="113"/>
      <c r="K16" s="113"/>
      <c r="L16" s="115"/>
      <c r="M16" s="116"/>
      <c r="N16" s="117"/>
    </row>
    <row r="17" spans="1:19" ht="16.899999999999999" customHeight="1" x14ac:dyDescent="0.2">
      <c r="A17" s="148" t="s">
        <v>33</v>
      </c>
      <c r="B17" s="156" t="s">
        <v>34</v>
      </c>
      <c r="C17" s="178">
        <f>SUM(C19:C24)</f>
        <v>2357140</v>
      </c>
      <c r="D17" s="193">
        <f>SUM(D18:D25)</f>
        <v>-1493814</v>
      </c>
      <c r="E17" s="118">
        <f t="shared" ref="E17:E25" si="1">SUM(C17:D17)</f>
        <v>863326</v>
      </c>
      <c r="F17" s="118">
        <f>SUM(F18:F26)</f>
        <v>863326</v>
      </c>
      <c r="G17" s="118">
        <f>SUM(G18:G25)</f>
        <v>173339.55</v>
      </c>
      <c r="H17" s="179">
        <f>+H22+H24+H25</f>
        <v>481447.52999999997</v>
      </c>
      <c r="I17" s="166">
        <f>SUM(I18:I26)</f>
        <v>50358.880000000005</v>
      </c>
      <c r="J17" s="118">
        <f>F17-H17</f>
        <v>381878.47000000003</v>
      </c>
      <c r="K17" s="118" t="e">
        <f>+K19+K21</f>
        <v>#REF!</v>
      </c>
      <c r="L17" s="119" t="e">
        <f>+#REF!*100/#REF!</f>
        <v>#REF!</v>
      </c>
      <c r="M17" s="120">
        <f>E17-H17</f>
        <v>381878.47000000003</v>
      </c>
      <c r="N17" s="194">
        <f>H17/F17*100</f>
        <v>55.766596859123894</v>
      </c>
    </row>
    <row r="18" spans="1:19" ht="18" hidden="1" customHeight="1" x14ac:dyDescent="0.2">
      <c r="A18" s="121">
        <v>110</v>
      </c>
      <c r="B18" s="157" t="s">
        <v>92</v>
      </c>
      <c r="C18" s="172"/>
      <c r="D18" s="62">
        <v>0</v>
      </c>
      <c r="E18" s="62">
        <f t="shared" si="1"/>
        <v>0</v>
      </c>
      <c r="F18" s="62">
        <v>0</v>
      </c>
      <c r="G18" s="62">
        <v>0</v>
      </c>
      <c r="H18" s="175">
        <v>0</v>
      </c>
      <c r="I18" s="164">
        <v>0</v>
      </c>
      <c r="J18" s="62">
        <v>0</v>
      </c>
      <c r="K18" s="62"/>
      <c r="L18" s="65"/>
      <c r="M18" s="63"/>
      <c r="N18" s="195" t="s">
        <v>4</v>
      </c>
      <c r="P18">
        <v>0</v>
      </c>
    </row>
    <row r="19" spans="1:19" ht="0.6" customHeight="1" x14ac:dyDescent="0.2">
      <c r="A19" s="121">
        <v>120</v>
      </c>
      <c r="B19" s="153" t="s">
        <v>77</v>
      </c>
      <c r="C19" s="172" t="s">
        <v>4</v>
      </c>
      <c r="D19" s="122">
        <v>0</v>
      </c>
      <c r="E19" s="62">
        <f t="shared" si="1"/>
        <v>0</v>
      </c>
      <c r="F19" s="62" t="s">
        <v>4</v>
      </c>
      <c r="G19" s="62">
        <v>0</v>
      </c>
      <c r="H19" s="175">
        <v>0</v>
      </c>
      <c r="I19" s="164"/>
      <c r="J19" s="62">
        <v>0</v>
      </c>
      <c r="K19" s="62" t="e">
        <f>+#REF!+#REF!</f>
        <v>#REF!</v>
      </c>
      <c r="L19" s="65" t="e">
        <f>+#REF!*100/#REF!</f>
        <v>#REF!</v>
      </c>
      <c r="M19" s="63">
        <f>E19-H19</f>
        <v>0</v>
      </c>
      <c r="N19" s="195" t="s">
        <v>4</v>
      </c>
      <c r="P19">
        <v>0</v>
      </c>
    </row>
    <row r="20" spans="1:19" ht="18" customHeight="1" x14ac:dyDescent="0.2">
      <c r="A20" s="121">
        <v>130</v>
      </c>
      <c r="B20" s="153" t="s">
        <v>93</v>
      </c>
      <c r="C20" s="174">
        <v>1283</v>
      </c>
      <c r="D20" s="122">
        <v>-1283</v>
      </c>
      <c r="E20" s="62">
        <f>SUM(C20:D20)</f>
        <v>0</v>
      </c>
      <c r="F20" s="62">
        <v>0</v>
      </c>
      <c r="G20" s="62"/>
      <c r="H20" s="175"/>
      <c r="I20" s="164"/>
      <c r="J20" s="62">
        <f t="shared" ref="J20:J25" si="2">F20-H20</f>
        <v>0</v>
      </c>
      <c r="K20" s="62"/>
      <c r="L20" s="65"/>
      <c r="M20" s="63"/>
      <c r="N20" s="195"/>
    </row>
    <row r="21" spans="1:19" ht="18" customHeight="1" x14ac:dyDescent="0.2">
      <c r="A21" s="123" t="s">
        <v>36</v>
      </c>
      <c r="B21" s="154" t="s">
        <v>37</v>
      </c>
      <c r="C21" s="174">
        <v>7450</v>
      </c>
      <c r="D21" s="122">
        <v>-7450</v>
      </c>
      <c r="E21" s="62">
        <f t="shared" si="1"/>
        <v>0</v>
      </c>
      <c r="F21" s="62">
        <v>0</v>
      </c>
      <c r="G21" s="62">
        <v>0</v>
      </c>
      <c r="H21" s="175">
        <v>0</v>
      </c>
      <c r="I21" s="164"/>
      <c r="J21" s="62">
        <f t="shared" si="2"/>
        <v>0</v>
      </c>
      <c r="K21" s="62" t="e">
        <f>+#REF!+K24</f>
        <v>#REF!</v>
      </c>
      <c r="L21" s="65" t="e">
        <f>+#REF!*100/#REF!</f>
        <v>#REF!</v>
      </c>
      <c r="M21" s="63">
        <f>E21-H21</f>
        <v>0</v>
      </c>
      <c r="N21" s="195" t="s">
        <v>4</v>
      </c>
      <c r="P21">
        <v>0</v>
      </c>
    </row>
    <row r="22" spans="1:19" ht="18" customHeight="1" x14ac:dyDescent="0.2">
      <c r="A22" s="123" t="s">
        <v>39</v>
      </c>
      <c r="B22" s="154" t="s">
        <v>40</v>
      </c>
      <c r="C22" s="174">
        <v>1102253</v>
      </c>
      <c r="D22" s="122">
        <v>-611486</v>
      </c>
      <c r="E22" s="62">
        <f t="shared" si="1"/>
        <v>490767</v>
      </c>
      <c r="F22" s="62">
        <v>490767</v>
      </c>
      <c r="G22" s="62">
        <v>32095</v>
      </c>
      <c r="H22" s="175">
        <v>209333.12</v>
      </c>
      <c r="I22" s="164">
        <v>39990.58</v>
      </c>
      <c r="J22" s="62">
        <f t="shared" si="2"/>
        <v>281433.88</v>
      </c>
      <c r="K22" s="62" t="e">
        <f>+K24+K28</f>
        <v>#REF!</v>
      </c>
      <c r="L22" s="65" t="e">
        <f>+#REF!*100/#REF!</f>
        <v>#REF!</v>
      </c>
      <c r="M22" s="63">
        <f>E22-H22</f>
        <v>281433.88</v>
      </c>
      <c r="N22" s="195">
        <f>H22/F22*100</f>
        <v>42.654277895620531</v>
      </c>
      <c r="P22">
        <v>38183.71</v>
      </c>
    </row>
    <row r="23" spans="1:19" ht="18" customHeight="1" x14ac:dyDescent="0.2">
      <c r="A23" s="124">
        <v>170</v>
      </c>
      <c r="B23" s="154" t="s">
        <v>90</v>
      </c>
      <c r="C23" s="174">
        <v>8981</v>
      </c>
      <c r="D23" s="122">
        <v>-8981</v>
      </c>
      <c r="E23" s="62">
        <f t="shared" si="1"/>
        <v>0</v>
      </c>
      <c r="F23" s="62">
        <v>0</v>
      </c>
      <c r="G23" s="62"/>
      <c r="H23" s="175"/>
      <c r="I23" s="164"/>
      <c r="J23" s="62">
        <f t="shared" si="2"/>
        <v>0</v>
      </c>
      <c r="K23" s="62"/>
      <c r="L23" s="65"/>
      <c r="M23" s="63">
        <f>E23-H23</f>
        <v>0</v>
      </c>
      <c r="N23" s="195"/>
    </row>
    <row r="24" spans="1:19" ht="18" customHeight="1" x14ac:dyDescent="0.2">
      <c r="A24" s="123" t="s">
        <v>41</v>
      </c>
      <c r="B24" s="154" t="s">
        <v>42</v>
      </c>
      <c r="C24" s="174">
        <v>1237173</v>
      </c>
      <c r="D24" s="122">
        <v>-866191</v>
      </c>
      <c r="E24" s="62">
        <f t="shared" si="1"/>
        <v>370982</v>
      </c>
      <c r="F24" s="62">
        <v>370982</v>
      </c>
      <c r="G24" s="62">
        <v>141244.54999999999</v>
      </c>
      <c r="H24" s="175">
        <v>270539.37</v>
      </c>
      <c r="I24" s="164">
        <v>9737</v>
      </c>
      <c r="J24" s="62">
        <f t="shared" si="2"/>
        <v>100442.63</v>
      </c>
      <c r="K24" s="62" t="e">
        <f>+K27+K29</f>
        <v>#REF!</v>
      </c>
      <c r="L24" s="65" t="e">
        <f>+#REF!*100/#REF!</f>
        <v>#REF!</v>
      </c>
      <c r="M24" s="63">
        <f>E24-H24</f>
        <v>100442.63</v>
      </c>
      <c r="N24" s="195">
        <f>H24/F24*100</f>
        <v>72.925201222700835</v>
      </c>
      <c r="O24" s="3"/>
      <c r="P24" s="3">
        <v>126903.59999999999</v>
      </c>
      <c r="Q24" s="3"/>
      <c r="R24" s="3"/>
      <c r="S24" s="3"/>
    </row>
    <row r="25" spans="1:19" ht="18" customHeight="1" x14ac:dyDescent="0.2">
      <c r="A25" s="124">
        <v>190</v>
      </c>
      <c r="B25" s="154" t="s">
        <v>91</v>
      </c>
      <c r="C25" s="172"/>
      <c r="D25" s="62">
        <v>1577</v>
      </c>
      <c r="E25" s="62">
        <f t="shared" si="1"/>
        <v>1577</v>
      </c>
      <c r="F25" s="62">
        <v>1577</v>
      </c>
      <c r="G25" s="62">
        <v>0</v>
      </c>
      <c r="H25" s="175">
        <f>P25+G25</f>
        <v>1575.04</v>
      </c>
      <c r="I25" s="164">
        <v>631.29999999999995</v>
      </c>
      <c r="J25" s="62">
        <f t="shared" si="2"/>
        <v>1.9600000000000364</v>
      </c>
      <c r="K25" s="62"/>
      <c r="L25" s="65"/>
      <c r="M25" s="63">
        <f>E25-H25</f>
        <v>1.9600000000000364</v>
      </c>
      <c r="N25" s="195">
        <f>H25/F25*100</f>
        <v>99.875713379835133</v>
      </c>
      <c r="O25" s="3"/>
      <c r="P25" s="3">
        <v>1575.04</v>
      </c>
      <c r="Q25" s="3"/>
      <c r="R25" s="3"/>
      <c r="S25" s="3"/>
    </row>
    <row r="26" spans="1:19" ht="7.15" customHeight="1" x14ac:dyDescent="0.3">
      <c r="A26" s="125"/>
      <c r="B26" s="155"/>
      <c r="C26" s="180"/>
      <c r="D26" s="113"/>
      <c r="E26" s="113"/>
      <c r="F26" s="113"/>
      <c r="G26" s="113"/>
      <c r="H26" s="181"/>
      <c r="I26" s="167"/>
      <c r="J26" s="113"/>
      <c r="K26" s="113"/>
      <c r="L26" s="115"/>
      <c r="M26" s="116"/>
      <c r="N26" s="196"/>
      <c r="O26" s="3"/>
      <c r="P26" s="3"/>
      <c r="Q26" s="3"/>
      <c r="R26" s="3"/>
      <c r="S26" s="3"/>
    </row>
    <row r="27" spans="1:19" ht="18" customHeight="1" x14ac:dyDescent="0.2">
      <c r="A27" s="147" t="s">
        <v>43</v>
      </c>
      <c r="B27" s="158" t="s">
        <v>44</v>
      </c>
      <c r="C27" s="170">
        <f>+C28+C29+C32+C33+C34+C35+C36+C30</f>
        <v>0</v>
      </c>
      <c r="D27" s="103">
        <f>SUM(D28:D37)</f>
        <v>260110</v>
      </c>
      <c r="E27" s="103">
        <f>SUM(C27:D27)</f>
        <v>260110</v>
      </c>
      <c r="F27" s="103">
        <f>SUM(F28:F37)</f>
        <v>260110</v>
      </c>
      <c r="G27" s="103">
        <f>SUM(G28:G37)</f>
        <v>14254.650000000001</v>
      </c>
      <c r="H27" s="171">
        <f>SUM(H31:H37)</f>
        <v>159590.32</v>
      </c>
      <c r="I27" s="162">
        <f>SUM(I28:I37)</f>
        <v>14774.960000000001</v>
      </c>
      <c r="J27" s="103">
        <f t="shared" ref="J27:J37" si="3">F27-H27</f>
        <v>100519.67999999999</v>
      </c>
      <c r="K27" s="103" t="e">
        <f t="shared" ref="K27:K34" si="4">+K28+K30</f>
        <v>#REF!</v>
      </c>
      <c r="L27" s="104" t="e">
        <f>+#REF!*100/#REF!</f>
        <v>#REF!</v>
      </c>
      <c r="M27" s="105">
        <f t="shared" ref="M27:M37" si="5">E27-H27</f>
        <v>100519.67999999999</v>
      </c>
      <c r="N27" s="229">
        <f>H27/F27*100</f>
        <v>61.354934450809274</v>
      </c>
      <c r="O27" s="3"/>
      <c r="P27" s="3">
        <v>59939.770000000004</v>
      </c>
      <c r="Q27" s="3"/>
      <c r="R27" s="3"/>
      <c r="S27" s="3"/>
    </row>
    <row r="28" spans="1:19" ht="16.149999999999999" hidden="1" customHeight="1" x14ac:dyDescent="0.2">
      <c r="A28" s="123" t="s">
        <v>45</v>
      </c>
      <c r="B28" s="154" t="s">
        <v>46</v>
      </c>
      <c r="C28" s="172">
        <v>0</v>
      </c>
      <c r="D28" s="108"/>
      <c r="E28" s="108"/>
      <c r="F28" s="108"/>
      <c r="G28" s="108"/>
      <c r="H28" s="173"/>
      <c r="I28" s="163"/>
      <c r="J28" s="108">
        <f t="shared" si="3"/>
        <v>0</v>
      </c>
      <c r="K28" s="108" t="e">
        <f>+K29+K32</f>
        <v>#REF!</v>
      </c>
      <c r="L28" s="126" t="e">
        <f>+#REF!*100/#REF!</f>
        <v>#REF!</v>
      </c>
      <c r="M28" s="63">
        <f t="shared" si="5"/>
        <v>0</v>
      </c>
      <c r="N28" s="195"/>
      <c r="O28" s="3"/>
      <c r="P28" s="3"/>
      <c r="Q28" s="3"/>
      <c r="R28" s="3"/>
      <c r="S28" s="3"/>
    </row>
    <row r="29" spans="1:19" ht="18" hidden="1" customHeight="1" x14ac:dyDescent="0.2">
      <c r="A29" s="123" t="s">
        <v>47</v>
      </c>
      <c r="B29" s="154" t="s">
        <v>48</v>
      </c>
      <c r="C29" s="172">
        <v>0</v>
      </c>
      <c r="D29" s="108"/>
      <c r="E29" s="108"/>
      <c r="F29" s="108"/>
      <c r="G29" s="108"/>
      <c r="H29" s="173"/>
      <c r="I29" s="163"/>
      <c r="J29" s="108">
        <f t="shared" si="3"/>
        <v>0</v>
      </c>
      <c r="K29" s="108" t="e">
        <f>+K30+K33</f>
        <v>#REF!</v>
      </c>
      <c r="L29" s="126" t="e">
        <f>+#REF!*100/#REF!</f>
        <v>#REF!</v>
      </c>
      <c r="M29" s="63">
        <f t="shared" si="5"/>
        <v>0</v>
      </c>
      <c r="N29" s="195"/>
      <c r="O29" s="3"/>
      <c r="P29" s="3"/>
      <c r="Q29" s="3"/>
      <c r="R29" s="3"/>
      <c r="S29" s="3"/>
    </row>
    <row r="30" spans="1:19" ht="18" hidden="1" customHeight="1" x14ac:dyDescent="0.2">
      <c r="A30" s="121">
        <v>230</v>
      </c>
      <c r="B30" s="153" t="s">
        <v>71</v>
      </c>
      <c r="C30" s="174"/>
      <c r="D30" s="122">
        <v>0</v>
      </c>
      <c r="E30" s="62">
        <f t="shared" ref="E30:E37" si="6">SUM(C30:D30)</f>
        <v>0</v>
      </c>
      <c r="F30" s="62"/>
      <c r="G30" s="62"/>
      <c r="H30" s="175"/>
      <c r="I30" s="164"/>
      <c r="J30" s="62">
        <f t="shared" si="3"/>
        <v>0</v>
      </c>
      <c r="K30" s="62" t="e">
        <f>+K32+K34</f>
        <v>#REF!</v>
      </c>
      <c r="L30" s="65" t="e">
        <f>+#REF!*100/#REF!</f>
        <v>#REF!</v>
      </c>
      <c r="M30" s="63">
        <f t="shared" si="5"/>
        <v>0</v>
      </c>
      <c r="N30" s="195"/>
      <c r="O30" s="3"/>
      <c r="P30" s="3"/>
      <c r="Q30" s="3"/>
      <c r="R30" s="3"/>
      <c r="S30" s="3"/>
    </row>
    <row r="31" spans="1:19" ht="18" customHeight="1" x14ac:dyDescent="0.2">
      <c r="A31" s="121">
        <v>220</v>
      </c>
      <c r="B31" s="153" t="s">
        <v>278</v>
      </c>
      <c r="C31" s="174"/>
      <c r="D31" s="122">
        <v>49</v>
      </c>
      <c r="E31" s="62">
        <f>+D31</f>
        <v>49</v>
      </c>
      <c r="F31" s="62">
        <v>49</v>
      </c>
      <c r="G31" s="62"/>
      <c r="H31" s="175">
        <v>0</v>
      </c>
      <c r="I31" s="164"/>
      <c r="J31" s="62">
        <f t="shared" si="3"/>
        <v>49</v>
      </c>
      <c r="K31" s="62"/>
      <c r="L31" s="65"/>
      <c r="M31" s="63"/>
      <c r="N31" s="195">
        <f t="shared" ref="N31:N36" si="7">H31/F31*100</f>
        <v>0</v>
      </c>
      <c r="O31" s="3"/>
      <c r="P31" s="3"/>
      <c r="Q31" s="3"/>
      <c r="R31" s="3"/>
      <c r="S31" s="3"/>
    </row>
    <row r="32" spans="1:19" ht="17.45" customHeight="1" x14ac:dyDescent="0.2">
      <c r="A32" s="123" t="s">
        <v>49</v>
      </c>
      <c r="B32" s="154" t="s">
        <v>50</v>
      </c>
      <c r="C32" s="174"/>
      <c r="D32" s="62">
        <v>3073</v>
      </c>
      <c r="E32" s="62">
        <f>+C32+D32</f>
        <v>3073</v>
      </c>
      <c r="F32" s="62">
        <v>3073</v>
      </c>
      <c r="G32" s="62">
        <v>48.15</v>
      </c>
      <c r="H32" s="175">
        <v>2990.65</v>
      </c>
      <c r="I32" s="164">
        <v>0</v>
      </c>
      <c r="J32" s="62">
        <f t="shared" si="3"/>
        <v>82.349999999999909</v>
      </c>
      <c r="K32" s="62" t="e">
        <f t="shared" si="4"/>
        <v>#REF!</v>
      </c>
      <c r="L32" s="65" t="e">
        <f>+#REF!*100/#REF!</f>
        <v>#REF!</v>
      </c>
      <c r="M32" s="63">
        <f t="shared" si="5"/>
        <v>82.349999999999909</v>
      </c>
      <c r="N32" s="195">
        <f t="shared" si="7"/>
        <v>97.320208265538568</v>
      </c>
      <c r="O32" s="3"/>
      <c r="P32" s="3">
        <v>2942.5</v>
      </c>
      <c r="Q32" s="3"/>
      <c r="R32" s="3"/>
      <c r="S32" s="3"/>
    </row>
    <row r="33" spans="1:19" s="7" customFormat="1" ht="18.75" customHeight="1" x14ac:dyDescent="0.2">
      <c r="A33" s="124">
        <v>250</v>
      </c>
      <c r="B33" s="154" t="s">
        <v>86</v>
      </c>
      <c r="C33" s="174"/>
      <c r="D33" s="62">
        <v>48780</v>
      </c>
      <c r="E33" s="127">
        <f t="shared" si="6"/>
        <v>48780</v>
      </c>
      <c r="F33" s="127">
        <v>48780</v>
      </c>
      <c r="G33" s="62">
        <v>5167.1400000000003</v>
      </c>
      <c r="H33" s="175">
        <v>21205.7</v>
      </c>
      <c r="I33" s="164">
        <v>8075.18</v>
      </c>
      <c r="J33" s="62">
        <f t="shared" si="3"/>
        <v>27574.3</v>
      </c>
      <c r="K33" s="62" t="e">
        <f t="shared" si="4"/>
        <v>#REF!</v>
      </c>
      <c r="L33" s="65" t="e">
        <f>+#REF!*100/#REF!</f>
        <v>#REF!</v>
      </c>
      <c r="M33" s="63">
        <f t="shared" si="5"/>
        <v>27574.3</v>
      </c>
      <c r="N33" s="195">
        <f t="shared" si="7"/>
        <v>43.47211972119721</v>
      </c>
      <c r="O33" s="25"/>
      <c r="P33" s="25">
        <v>7635.13</v>
      </c>
      <c r="Q33" s="25"/>
      <c r="R33" s="25"/>
      <c r="S33" s="25"/>
    </row>
    <row r="34" spans="1:19" ht="18" customHeight="1" x14ac:dyDescent="0.2">
      <c r="A34" s="123" t="s">
        <v>51</v>
      </c>
      <c r="B34" s="154" t="s">
        <v>52</v>
      </c>
      <c r="C34" s="174"/>
      <c r="D34" s="62">
        <v>178897</v>
      </c>
      <c r="E34" s="62">
        <f t="shared" si="6"/>
        <v>178897</v>
      </c>
      <c r="F34" s="62">
        <v>178897</v>
      </c>
      <c r="G34" s="62">
        <v>0</v>
      </c>
      <c r="H34" s="175">
        <v>116640.72</v>
      </c>
      <c r="I34" s="164">
        <v>1751.03</v>
      </c>
      <c r="J34" s="62">
        <f>F34-H34</f>
        <v>62256.28</v>
      </c>
      <c r="K34" s="62" t="e">
        <f t="shared" si="4"/>
        <v>#REF!</v>
      </c>
      <c r="L34" s="65" t="e">
        <f>+#REF!*100/#REF!</f>
        <v>#REF!</v>
      </c>
      <c r="M34" s="63">
        <f t="shared" si="5"/>
        <v>62256.28</v>
      </c>
      <c r="N34" s="195">
        <f t="shared" si="7"/>
        <v>65.19993068637261</v>
      </c>
      <c r="O34" s="3"/>
      <c r="P34" s="3">
        <v>43499.43</v>
      </c>
      <c r="Q34" s="3"/>
      <c r="R34" s="3"/>
      <c r="S34" s="3"/>
    </row>
    <row r="35" spans="1:19" ht="18" customHeight="1" x14ac:dyDescent="0.2">
      <c r="A35" s="123" t="s">
        <v>53</v>
      </c>
      <c r="B35" s="154" t="s">
        <v>54</v>
      </c>
      <c r="C35" s="174"/>
      <c r="D35" s="62">
        <v>6929</v>
      </c>
      <c r="E35" s="62">
        <f t="shared" si="6"/>
        <v>6929</v>
      </c>
      <c r="F35" s="62">
        <v>6929</v>
      </c>
      <c r="G35" s="62">
        <v>0</v>
      </c>
      <c r="H35" s="175">
        <v>6318.99</v>
      </c>
      <c r="I35" s="164">
        <v>1139.55</v>
      </c>
      <c r="J35" s="62">
        <f t="shared" si="3"/>
        <v>610.01000000000022</v>
      </c>
      <c r="K35" s="62" t="e">
        <f>+K36+K39</f>
        <v>#REF!</v>
      </c>
      <c r="L35" s="65" t="e">
        <f>+#REF!*100/#REF!</f>
        <v>#REF!</v>
      </c>
      <c r="M35" s="63">
        <f t="shared" si="5"/>
        <v>610.01000000000022</v>
      </c>
      <c r="N35" s="195">
        <f t="shared" si="7"/>
        <v>91.196276518978209</v>
      </c>
      <c r="O35" s="3"/>
      <c r="P35" s="60">
        <v>5862.7100000000009</v>
      </c>
      <c r="Q35" s="3"/>
      <c r="R35" s="3"/>
      <c r="S35" s="3"/>
    </row>
    <row r="36" spans="1:19" ht="18" customHeight="1" x14ac:dyDescent="0.3">
      <c r="A36" s="123" t="s">
        <v>55</v>
      </c>
      <c r="B36" s="154" t="s">
        <v>56</v>
      </c>
      <c r="C36" s="172">
        <v>0</v>
      </c>
      <c r="D36" s="62">
        <v>19011</v>
      </c>
      <c r="E36" s="62">
        <f t="shared" si="6"/>
        <v>19011</v>
      </c>
      <c r="F36" s="62">
        <v>19011</v>
      </c>
      <c r="G36" s="62">
        <v>9039.36</v>
      </c>
      <c r="H36" s="175">
        <v>9063.76</v>
      </c>
      <c r="I36" s="164">
        <v>438.7</v>
      </c>
      <c r="J36" s="62">
        <f t="shared" si="3"/>
        <v>9947.24</v>
      </c>
      <c r="K36" s="113" t="e">
        <f>+K37+K40</f>
        <v>#REF!</v>
      </c>
      <c r="L36" s="115" t="e">
        <f>+#REF!*100/#REF!</f>
        <v>#REF!</v>
      </c>
      <c r="M36" s="63">
        <f t="shared" si="5"/>
        <v>9947.24</v>
      </c>
      <c r="N36" s="195">
        <f t="shared" si="7"/>
        <v>47.676397874914521</v>
      </c>
      <c r="O36" s="3"/>
      <c r="P36" s="3"/>
      <c r="Q36" s="3"/>
      <c r="R36" s="3"/>
      <c r="S36" s="3"/>
    </row>
    <row r="37" spans="1:19" ht="18" customHeight="1" x14ac:dyDescent="0.3">
      <c r="A37" s="124">
        <v>290</v>
      </c>
      <c r="B37" s="154" t="s">
        <v>85</v>
      </c>
      <c r="C37" s="172">
        <v>0</v>
      </c>
      <c r="D37" s="62">
        <v>3371</v>
      </c>
      <c r="E37" s="62">
        <f t="shared" si="6"/>
        <v>3371</v>
      </c>
      <c r="F37" s="62">
        <v>3371</v>
      </c>
      <c r="G37" s="62">
        <v>0</v>
      </c>
      <c r="H37" s="175">
        <v>3370.5</v>
      </c>
      <c r="I37" s="164">
        <v>3370.5</v>
      </c>
      <c r="J37" s="62">
        <f t="shared" si="3"/>
        <v>0.5</v>
      </c>
      <c r="K37" s="113" t="e">
        <f>+K39+K41</f>
        <v>#REF!</v>
      </c>
      <c r="L37" s="115" t="e">
        <f>+#REF!*100/#REF!</f>
        <v>#REF!</v>
      </c>
      <c r="M37" s="63">
        <f t="shared" si="5"/>
        <v>0.5</v>
      </c>
      <c r="N37" s="195" t="s">
        <v>4</v>
      </c>
      <c r="O37" s="3"/>
      <c r="P37" s="3">
        <v>0</v>
      </c>
      <c r="Q37" s="3"/>
      <c r="R37" s="3"/>
      <c r="S37" s="3"/>
    </row>
    <row r="38" spans="1:19" ht="7.9" customHeight="1" x14ac:dyDescent="0.3">
      <c r="A38" s="128"/>
      <c r="B38" s="155"/>
      <c r="C38" s="180"/>
      <c r="D38" s="114"/>
      <c r="E38" s="114"/>
      <c r="F38" s="114"/>
      <c r="G38" s="114"/>
      <c r="H38" s="177"/>
      <c r="I38" s="165"/>
      <c r="J38" s="114"/>
      <c r="K38" s="114"/>
      <c r="L38" s="129"/>
      <c r="M38" s="116"/>
      <c r="N38" s="196"/>
      <c r="O38" s="3"/>
      <c r="P38" s="3"/>
      <c r="Q38" s="3"/>
      <c r="R38" s="3"/>
      <c r="S38" s="3"/>
    </row>
    <row r="39" spans="1:19" ht="18" customHeight="1" x14ac:dyDescent="0.2">
      <c r="A39" s="130" t="s">
        <v>57</v>
      </c>
      <c r="B39" s="159" t="s">
        <v>58</v>
      </c>
      <c r="C39" s="182">
        <f>SUM(C40:C48)</f>
        <v>1637387</v>
      </c>
      <c r="D39" s="132">
        <f>SUM(D40:D48)</f>
        <v>595285</v>
      </c>
      <c r="E39" s="131">
        <f t="shared" ref="E39:E48" si="8">SUM(C39:D39)</f>
        <v>2232672</v>
      </c>
      <c r="F39" s="131">
        <f>SUM(F40:F48)</f>
        <v>2220993</v>
      </c>
      <c r="G39" s="131">
        <f>SUM(G40:G48)</f>
        <v>101130.93000000001</v>
      </c>
      <c r="H39" s="183">
        <f>SUM(H40:H48)</f>
        <v>1576134.27</v>
      </c>
      <c r="I39" s="168">
        <f>SUM(I40:I49)</f>
        <v>947066.38000000012</v>
      </c>
      <c r="J39" s="131">
        <f t="shared" ref="J39:J48" si="9">F39-H39</f>
        <v>644858.73</v>
      </c>
      <c r="K39" s="131" t="e">
        <f t="shared" ref="K39:K44" si="10">+K40+K42</f>
        <v>#REF!</v>
      </c>
      <c r="L39" s="133" t="e">
        <f>+#REF!*100/#REF!</f>
        <v>#REF!</v>
      </c>
      <c r="M39" s="134">
        <f t="shared" ref="M39:M48" si="11">E39-H39</f>
        <v>656537.73</v>
      </c>
      <c r="N39" s="198">
        <f t="shared" ref="N39:N48" si="12">H39/F39*100</f>
        <v>70.965296603816398</v>
      </c>
      <c r="O39" s="3"/>
      <c r="P39" s="3">
        <v>1017674.2200000001</v>
      </c>
      <c r="Q39" s="3"/>
      <c r="R39" s="23" t="s">
        <v>4</v>
      </c>
      <c r="S39" s="3"/>
    </row>
    <row r="40" spans="1:19" ht="18" customHeight="1" x14ac:dyDescent="0.2">
      <c r="A40" s="135">
        <v>300</v>
      </c>
      <c r="B40" s="153" t="s">
        <v>59</v>
      </c>
      <c r="C40" s="184">
        <v>0</v>
      </c>
      <c r="D40" s="65">
        <v>128587</v>
      </c>
      <c r="E40" s="65">
        <f t="shared" si="8"/>
        <v>128587</v>
      </c>
      <c r="F40" s="65">
        <v>128587</v>
      </c>
      <c r="G40" s="65">
        <v>306.97000000000003</v>
      </c>
      <c r="H40" s="175">
        <v>122219.84</v>
      </c>
      <c r="I40" s="66">
        <v>19289.900000000001</v>
      </c>
      <c r="J40" s="62">
        <f t="shared" si="9"/>
        <v>6367.1600000000035</v>
      </c>
      <c r="K40" s="108" t="e">
        <f t="shared" si="10"/>
        <v>#REF!</v>
      </c>
      <c r="L40" s="126" t="e">
        <f>+#REF!*100/#REF!</f>
        <v>#REF!</v>
      </c>
      <c r="M40" s="63">
        <f t="shared" si="11"/>
        <v>6367.1600000000035</v>
      </c>
      <c r="N40" s="195">
        <f t="shared" si="12"/>
        <v>95.048364142564949</v>
      </c>
      <c r="O40" s="3"/>
      <c r="P40" s="3">
        <v>66908.259999999995</v>
      </c>
      <c r="Q40" s="3"/>
      <c r="R40" s="3"/>
      <c r="S40" s="3"/>
    </row>
    <row r="41" spans="1:19" ht="18" customHeight="1" x14ac:dyDescent="0.2">
      <c r="A41" s="135">
        <v>310</v>
      </c>
      <c r="B41" s="153" t="s">
        <v>87</v>
      </c>
      <c r="C41" s="174"/>
      <c r="D41" s="62">
        <v>366503</v>
      </c>
      <c r="E41" s="62">
        <f t="shared" si="8"/>
        <v>366503</v>
      </c>
      <c r="F41" s="62">
        <v>366503</v>
      </c>
      <c r="G41" s="62">
        <v>0</v>
      </c>
      <c r="H41" s="175">
        <f t="shared" ref="H41" si="13">P41+G41</f>
        <v>366502.72</v>
      </c>
      <c r="I41" s="164">
        <v>366502.72</v>
      </c>
      <c r="J41" s="62" t="s">
        <v>4</v>
      </c>
      <c r="K41" s="62" t="e">
        <f t="shared" si="10"/>
        <v>#REF!</v>
      </c>
      <c r="L41" s="65" t="e">
        <f>+#REF!*100/#REF!</f>
        <v>#REF!</v>
      </c>
      <c r="M41" s="63" t="s">
        <v>4</v>
      </c>
      <c r="N41" s="195">
        <f t="shared" si="12"/>
        <v>99.999923602262456</v>
      </c>
      <c r="O41" s="24" t="s">
        <v>4</v>
      </c>
      <c r="P41" s="3">
        <v>366502.72</v>
      </c>
      <c r="Q41" s="3"/>
      <c r="R41" s="3"/>
      <c r="S41" s="3"/>
    </row>
    <row r="42" spans="1:19" ht="15" customHeight="1" x14ac:dyDescent="0.2">
      <c r="A42" s="135">
        <v>320</v>
      </c>
      <c r="B42" s="154" t="s">
        <v>60</v>
      </c>
      <c r="C42" s="174">
        <v>556267</v>
      </c>
      <c r="D42" s="122">
        <v>-132773</v>
      </c>
      <c r="E42" s="62">
        <f t="shared" si="8"/>
        <v>423494</v>
      </c>
      <c r="F42" s="62">
        <v>423393</v>
      </c>
      <c r="G42" s="62">
        <v>27486.27</v>
      </c>
      <c r="H42" s="175">
        <v>323657.75</v>
      </c>
      <c r="I42" s="164">
        <v>72646.58</v>
      </c>
      <c r="J42" s="62">
        <f t="shared" si="9"/>
        <v>99735.25</v>
      </c>
      <c r="K42" s="62" t="e">
        <f t="shared" si="10"/>
        <v>#REF!</v>
      </c>
      <c r="L42" s="65" t="e">
        <f>+#REF!*100/#REF!</f>
        <v>#REF!</v>
      </c>
      <c r="M42" s="63">
        <f t="shared" si="11"/>
        <v>99836.25</v>
      </c>
      <c r="N42" s="195">
        <f t="shared" si="12"/>
        <v>76.443812250084449</v>
      </c>
      <c r="O42" s="3"/>
      <c r="P42" s="3">
        <v>67860.010000000009</v>
      </c>
      <c r="Q42" s="3"/>
      <c r="R42" s="3"/>
      <c r="S42" s="3"/>
    </row>
    <row r="43" spans="1:19" ht="13.5" customHeight="1" x14ac:dyDescent="0.2">
      <c r="A43" s="135">
        <v>330</v>
      </c>
      <c r="B43" s="154" t="s">
        <v>74</v>
      </c>
      <c r="C43" s="174"/>
      <c r="D43" s="62">
        <v>47261</v>
      </c>
      <c r="E43" s="62">
        <f t="shared" si="8"/>
        <v>47261</v>
      </c>
      <c r="F43" s="62">
        <v>47261</v>
      </c>
      <c r="G43" s="62">
        <v>5784.42</v>
      </c>
      <c r="H43" s="175">
        <v>35724.019999999997</v>
      </c>
      <c r="I43" s="164">
        <v>29372.5</v>
      </c>
      <c r="J43" s="62">
        <f t="shared" si="9"/>
        <v>11536.980000000003</v>
      </c>
      <c r="K43" s="62" t="e">
        <f t="shared" si="10"/>
        <v>#REF!</v>
      </c>
      <c r="L43" s="65" t="e">
        <f>+#REF!*100/#REF!</f>
        <v>#REF!</v>
      </c>
      <c r="M43" s="63">
        <f t="shared" si="11"/>
        <v>11536.980000000003</v>
      </c>
      <c r="N43" s="195">
        <f t="shared" si="12"/>
        <v>75.588794143162431</v>
      </c>
      <c r="O43" s="3"/>
      <c r="P43" s="3">
        <v>28570</v>
      </c>
      <c r="Q43" s="3"/>
      <c r="R43" s="3"/>
      <c r="S43" s="3"/>
    </row>
    <row r="44" spans="1:19" ht="17.45" customHeight="1" x14ac:dyDescent="0.2">
      <c r="A44" s="135">
        <v>340</v>
      </c>
      <c r="B44" s="154" t="s">
        <v>35</v>
      </c>
      <c r="C44" s="174"/>
      <c r="D44" s="62">
        <v>28991</v>
      </c>
      <c r="E44" s="62">
        <f t="shared" si="8"/>
        <v>28991</v>
      </c>
      <c r="F44" s="62">
        <v>28991</v>
      </c>
      <c r="G44" s="62">
        <v>2969.25</v>
      </c>
      <c r="H44" s="175">
        <v>2969.25</v>
      </c>
      <c r="I44" s="164">
        <v>2969.25</v>
      </c>
      <c r="J44" s="62">
        <f t="shared" si="9"/>
        <v>26021.75</v>
      </c>
      <c r="K44" s="62" t="e">
        <f t="shared" si="10"/>
        <v>#REF!</v>
      </c>
      <c r="L44" s="65" t="e">
        <f>+#REF!*100/#REF!</f>
        <v>#REF!</v>
      </c>
      <c r="M44" s="63">
        <f t="shared" si="11"/>
        <v>26021.75</v>
      </c>
      <c r="N44" s="195">
        <f t="shared" si="12"/>
        <v>10.241971646373011</v>
      </c>
      <c r="O44" s="3"/>
      <c r="P44" s="60">
        <v>0</v>
      </c>
      <c r="Q44" s="3"/>
      <c r="R44" s="3"/>
      <c r="S44" s="3"/>
    </row>
    <row r="45" spans="1:19" ht="16.5" customHeight="1" x14ac:dyDescent="0.2">
      <c r="A45" s="135">
        <v>350</v>
      </c>
      <c r="B45" s="154" t="s">
        <v>61</v>
      </c>
      <c r="C45" s="174">
        <v>16200</v>
      </c>
      <c r="D45" s="62">
        <v>146830</v>
      </c>
      <c r="E45" s="62">
        <v>159790</v>
      </c>
      <c r="F45" s="62">
        <v>159790</v>
      </c>
      <c r="G45" s="62">
        <v>9489.2199999999993</v>
      </c>
      <c r="H45" s="175">
        <v>51991.41</v>
      </c>
      <c r="I45" s="164">
        <v>44908.1</v>
      </c>
      <c r="J45" s="62">
        <f t="shared" si="9"/>
        <v>107798.59</v>
      </c>
      <c r="K45" s="62" t="e">
        <f>+K46+#REF!</f>
        <v>#REF!</v>
      </c>
      <c r="L45" s="65" t="e">
        <f>+#REF!*100/#REF!</f>
        <v>#REF!</v>
      </c>
      <c r="M45" s="63">
        <f t="shared" si="11"/>
        <v>107798.59</v>
      </c>
      <c r="N45" s="195">
        <f t="shared" si="12"/>
        <v>32.537336504161715</v>
      </c>
      <c r="O45" s="3"/>
      <c r="P45" s="3">
        <v>40957.229999999996</v>
      </c>
      <c r="Q45" s="3"/>
      <c r="R45" s="3"/>
      <c r="S45" s="3"/>
    </row>
    <row r="46" spans="1:19" ht="18" customHeight="1" x14ac:dyDescent="0.2">
      <c r="A46" s="135">
        <v>370</v>
      </c>
      <c r="B46" s="154" t="s">
        <v>62</v>
      </c>
      <c r="C46" s="174">
        <v>557183</v>
      </c>
      <c r="D46" s="122">
        <v>-139606</v>
      </c>
      <c r="E46" s="62">
        <f t="shared" si="8"/>
        <v>417577</v>
      </c>
      <c r="F46" s="62">
        <v>414577</v>
      </c>
      <c r="G46" s="62">
        <v>26246.89</v>
      </c>
      <c r="H46" s="175">
        <v>211760.86</v>
      </c>
      <c r="I46" s="164">
        <v>132641.54999999999</v>
      </c>
      <c r="J46" s="62">
        <f t="shared" si="9"/>
        <v>202816.14</v>
      </c>
      <c r="K46" s="62" t="e">
        <f>+K47+#REF!</f>
        <v>#REF!</v>
      </c>
      <c r="L46" s="65" t="e">
        <f>+#REF!*100/#REF!</f>
        <v>#REF!</v>
      </c>
      <c r="M46" s="63">
        <f t="shared" si="11"/>
        <v>205816.14</v>
      </c>
      <c r="N46" s="195">
        <f t="shared" si="12"/>
        <v>51.07877668080959</v>
      </c>
      <c r="O46" s="3"/>
      <c r="P46" s="3">
        <v>164845.71</v>
      </c>
      <c r="Q46" s="3"/>
      <c r="R46" s="3"/>
      <c r="S46" s="3"/>
    </row>
    <row r="47" spans="1:19" ht="18" customHeight="1" x14ac:dyDescent="0.2">
      <c r="A47" s="135">
        <v>380</v>
      </c>
      <c r="B47" s="154" t="s">
        <v>63</v>
      </c>
      <c r="C47" s="174">
        <v>507737</v>
      </c>
      <c r="D47" s="122">
        <v>-94813</v>
      </c>
      <c r="E47" s="62">
        <f t="shared" si="8"/>
        <v>412924</v>
      </c>
      <c r="F47" s="62">
        <v>407586</v>
      </c>
      <c r="G47" s="62">
        <v>11750.96</v>
      </c>
      <c r="H47" s="175">
        <v>217009.55</v>
      </c>
      <c r="I47" s="164">
        <v>115974.21</v>
      </c>
      <c r="J47" s="62">
        <f t="shared" si="9"/>
        <v>190576.45</v>
      </c>
      <c r="K47" s="62" t="e">
        <f>+#REF!+#REF!</f>
        <v>#REF!</v>
      </c>
      <c r="L47" s="65" t="e">
        <f>+#REF!*100/#REF!</f>
        <v>#REF!</v>
      </c>
      <c r="M47" s="63">
        <f t="shared" si="11"/>
        <v>195914.45</v>
      </c>
      <c r="N47" s="195">
        <f t="shared" si="12"/>
        <v>53.242640816907347</v>
      </c>
      <c r="O47" s="3"/>
      <c r="P47" s="3">
        <v>106548.04000000001</v>
      </c>
      <c r="Q47" s="3"/>
      <c r="R47" s="3"/>
      <c r="S47" s="3"/>
    </row>
    <row r="48" spans="1:19" ht="18" customHeight="1" x14ac:dyDescent="0.2">
      <c r="A48" s="135">
        <v>390</v>
      </c>
      <c r="B48" s="154" t="s">
        <v>88</v>
      </c>
      <c r="C48" s="174"/>
      <c r="D48" s="62">
        <v>244305</v>
      </c>
      <c r="E48" s="62">
        <f t="shared" si="8"/>
        <v>244305</v>
      </c>
      <c r="F48" s="62">
        <v>244305</v>
      </c>
      <c r="G48" s="62">
        <v>17096.95</v>
      </c>
      <c r="H48" s="175">
        <v>244298.87</v>
      </c>
      <c r="I48" s="164">
        <v>162761.57</v>
      </c>
      <c r="J48" s="62">
        <f t="shared" si="9"/>
        <v>6.1300000000046566</v>
      </c>
      <c r="K48" s="108" t="e">
        <f>+K50+#REF!</f>
        <v>#REF!</v>
      </c>
      <c r="L48" s="126" t="e">
        <f>+#REF!*100/#REF!</f>
        <v>#REF!</v>
      </c>
      <c r="M48" s="64">
        <f t="shared" si="11"/>
        <v>6.1300000000046566</v>
      </c>
      <c r="N48" s="195">
        <f t="shared" si="12"/>
        <v>99.997490841366314</v>
      </c>
      <c r="O48" s="3"/>
      <c r="P48" s="3">
        <v>175481.63999999998</v>
      </c>
      <c r="Q48" s="3"/>
      <c r="R48" s="3"/>
      <c r="S48" s="3"/>
    </row>
    <row r="49" spans="1:19" ht="8.4499999999999993" customHeight="1" x14ac:dyDescent="0.3">
      <c r="A49" s="128"/>
      <c r="B49" s="155"/>
      <c r="C49" s="176"/>
      <c r="D49" s="113"/>
      <c r="E49" s="113"/>
      <c r="F49" s="113"/>
      <c r="G49" s="113"/>
      <c r="H49" s="181"/>
      <c r="I49" s="167"/>
      <c r="J49" s="114"/>
      <c r="K49" s="114"/>
      <c r="L49" s="129"/>
      <c r="M49" s="116"/>
      <c r="N49" s="196"/>
      <c r="O49" s="3"/>
      <c r="P49" s="3"/>
      <c r="Q49" s="3"/>
      <c r="R49" s="3"/>
      <c r="S49" s="3"/>
    </row>
    <row r="50" spans="1:19" ht="18" customHeight="1" x14ac:dyDescent="0.2">
      <c r="A50" s="149">
        <v>5</v>
      </c>
      <c r="B50" s="160" t="s">
        <v>68</v>
      </c>
      <c r="C50" s="170">
        <f>C51</f>
        <v>4413264</v>
      </c>
      <c r="D50" s="103">
        <f>SUM(D51:D53)</f>
        <v>267621</v>
      </c>
      <c r="E50" s="103">
        <f>SUM(E51:E53)</f>
        <v>4680885</v>
      </c>
      <c r="F50" s="103">
        <f>SUM(F51:F53)</f>
        <v>4680885</v>
      </c>
      <c r="G50" s="103">
        <f>SUM(G51:G53)</f>
        <v>0</v>
      </c>
      <c r="H50" s="171">
        <f>SUM(H51:H53)</f>
        <v>4423509.67</v>
      </c>
      <c r="I50" s="162">
        <f>SUM(I51)</f>
        <v>0</v>
      </c>
      <c r="J50" s="103">
        <f>F50-H50</f>
        <v>257375.33000000007</v>
      </c>
      <c r="K50" s="103" t="e">
        <f>+#REF!+K51</f>
        <v>#REF!</v>
      </c>
      <c r="L50" s="104" t="e">
        <f>+#REF!*100/#REF!</f>
        <v>#REF!</v>
      </c>
      <c r="M50" s="105">
        <f t="shared" ref="M50:M57" si="14">E50-H50</f>
        <v>257375.33000000007</v>
      </c>
      <c r="N50" s="197">
        <f>H50/F50*100</f>
        <v>94.501566904549023</v>
      </c>
      <c r="O50" s="3"/>
      <c r="P50" s="3">
        <v>4323509.67</v>
      </c>
      <c r="Q50" s="3"/>
      <c r="R50" s="3"/>
      <c r="S50" s="3"/>
    </row>
    <row r="51" spans="1:19" ht="18" customHeight="1" x14ac:dyDescent="0.2">
      <c r="A51" s="124">
        <v>510</v>
      </c>
      <c r="B51" s="154" t="s">
        <v>69</v>
      </c>
      <c r="C51" s="174">
        <v>4413264</v>
      </c>
      <c r="D51" s="122">
        <v>-493264</v>
      </c>
      <c r="E51" s="62">
        <f>SUM(C51:D51)</f>
        <v>3920000</v>
      </c>
      <c r="F51" s="62">
        <v>3920000</v>
      </c>
      <c r="G51" s="62">
        <v>0</v>
      </c>
      <c r="H51" s="175">
        <f>P51+G51</f>
        <v>3662625</v>
      </c>
      <c r="I51" s="164">
        <v>0</v>
      </c>
      <c r="J51" s="62">
        <f>F51-H51</f>
        <v>257375</v>
      </c>
      <c r="K51" s="108" t="e">
        <f>+#REF!+K54</f>
        <v>#REF!</v>
      </c>
      <c r="L51" s="126" t="e">
        <f>+#REF!*100/#REF!</f>
        <v>#REF!</v>
      </c>
      <c r="M51" s="63">
        <f t="shared" si="14"/>
        <v>257375</v>
      </c>
      <c r="N51" s="195">
        <f>H51/F51*100</f>
        <v>93.43431122448979</v>
      </c>
      <c r="O51" s="3"/>
      <c r="P51" s="3">
        <v>3662625</v>
      </c>
      <c r="Q51" s="3"/>
      <c r="R51" s="3"/>
      <c r="S51" s="3"/>
    </row>
    <row r="52" spans="1:19" ht="18" customHeight="1" x14ac:dyDescent="0.2">
      <c r="A52" s="124">
        <v>560</v>
      </c>
      <c r="B52" s="154" t="s">
        <v>96</v>
      </c>
      <c r="C52" s="174"/>
      <c r="D52" s="62">
        <v>100000</v>
      </c>
      <c r="E52" s="62">
        <f>SUM(C52:D52)</f>
        <v>100000</v>
      </c>
      <c r="F52" s="62">
        <v>100000</v>
      </c>
      <c r="G52" s="62"/>
      <c r="H52" s="175">
        <v>100000</v>
      </c>
      <c r="I52" s="164"/>
      <c r="J52" s="62">
        <f>F52-H52</f>
        <v>0</v>
      </c>
      <c r="K52" s="108" t="e">
        <f>+#REF!+K55</f>
        <v>#REF!</v>
      </c>
      <c r="L52" s="126" t="e">
        <f>+#REF!*100/#REF!</f>
        <v>#REF!</v>
      </c>
      <c r="M52" s="63">
        <f t="shared" si="14"/>
        <v>0</v>
      </c>
      <c r="N52" s="195" t="s">
        <v>4</v>
      </c>
      <c r="O52" s="3"/>
      <c r="P52" s="3">
        <v>0</v>
      </c>
      <c r="Q52" s="3"/>
      <c r="R52" s="3"/>
      <c r="S52" s="3"/>
    </row>
    <row r="53" spans="1:19" ht="18.75" customHeight="1" x14ac:dyDescent="0.2">
      <c r="A53" s="124">
        <v>590</v>
      </c>
      <c r="B53" s="154" t="s">
        <v>97</v>
      </c>
      <c r="C53" s="172"/>
      <c r="D53" s="62">
        <v>660885</v>
      </c>
      <c r="E53" s="62">
        <f>SUM(C53:D53)</f>
        <v>660885</v>
      </c>
      <c r="F53" s="62">
        <v>660885</v>
      </c>
      <c r="G53" s="62">
        <v>0</v>
      </c>
      <c r="H53" s="175">
        <f>P53+G53</f>
        <v>660884.67000000004</v>
      </c>
      <c r="I53" s="164"/>
      <c r="J53" s="62" t="s">
        <v>4</v>
      </c>
      <c r="K53" s="108" t="e">
        <f>+#REF!+K56</f>
        <v>#REF!</v>
      </c>
      <c r="L53" s="126" t="e">
        <f>+#REF!*100/#REF!</f>
        <v>#REF!</v>
      </c>
      <c r="M53" s="145" t="s">
        <v>4</v>
      </c>
      <c r="N53" s="195">
        <f>H53/F53*100</f>
        <v>99.999950066955677</v>
      </c>
      <c r="O53" s="3"/>
      <c r="P53" s="3">
        <v>660884.67000000004</v>
      </c>
      <c r="Q53" s="3"/>
      <c r="R53" s="3"/>
      <c r="S53" s="3"/>
    </row>
    <row r="54" spans="1:19" ht="18" customHeight="1" x14ac:dyDescent="0.2">
      <c r="A54" s="147" t="s">
        <v>64</v>
      </c>
      <c r="B54" s="158" t="s">
        <v>98</v>
      </c>
      <c r="C54" s="170">
        <f>SUM(C56:C57)</f>
        <v>133129</v>
      </c>
      <c r="D54" s="103">
        <f>SUM(D55:D57)</f>
        <v>1287380</v>
      </c>
      <c r="E54" s="103">
        <f>SUM(E55:E57)</f>
        <v>1420509</v>
      </c>
      <c r="F54" s="103">
        <f>SUM(F55:F57)</f>
        <v>1420509</v>
      </c>
      <c r="G54" s="103">
        <f>SUM(G57)</f>
        <v>999998</v>
      </c>
      <c r="H54" s="171">
        <f>+P54+G54</f>
        <v>999998</v>
      </c>
      <c r="I54" s="162">
        <f>SUM(I56)</f>
        <v>0</v>
      </c>
      <c r="J54" s="103">
        <f>F54-H54</f>
        <v>420511</v>
      </c>
      <c r="K54" s="103">
        <f>+K55+K57</f>
        <v>0</v>
      </c>
      <c r="L54" s="104" t="e">
        <f>+#REF!*100/#REF!</f>
        <v>#REF!</v>
      </c>
      <c r="M54" s="105">
        <f t="shared" si="14"/>
        <v>420511</v>
      </c>
      <c r="N54" s="197">
        <f>H54/F54*100</f>
        <v>70.397160454456824</v>
      </c>
      <c r="O54" s="3"/>
      <c r="P54" s="3">
        <v>0</v>
      </c>
      <c r="Q54" s="3"/>
      <c r="R54" s="3"/>
      <c r="S54" s="3"/>
    </row>
    <row r="55" spans="1:19" ht="18" customHeight="1" x14ac:dyDescent="0.2">
      <c r="A55" s="123" t="s">
        <v>65</v>
      </c>
      <c r="B55" s="154" t="s">
        <v>38</v>
      </c>
      <c r="C55" s="174" t="s">
        <v>4</v>
      </c>
      <c r="D55" s="122" t="s">
        <v>4</v>
      </c>
      <c r="E55" s="62">
        <f>SUM(C55:D55)</f>
        <v>0</v>
      </c>
      <c r="F55" s="62" t="s">
        <v>4</v>
      </c>
      <c r="G55" s="62"/>
      <c r="H55" s="175"/>
      <c r="I55" s="164"/>
      <c r="J55" s="62" t="s">
        <v>4</v>
      </c>
      <c r="K55" s="62">
        <f>+K56+K59</f>
        <v>0</v>
      </c>
      <c r="L55" s="65" t="e">
        <f>+#REF!*100/#REF!</f>
        <v>#REF!</v>
      </c>
      <c r="M55" s="63">
        <f t="shared" si="14"/>
        <v>0</v>
      </c>
      <c r="N55" s="195" t="s">
        <v>4</v>
      </c>
      <c r="O55" s="3"/>
      <c r="P55" s="3"/>
      <c r="Q55" s="3"/>
      <c r="R55" s="3"/>
      <c r="S55" s="3"/>
    </row>
    <row r="56" spans="1:19" ht="18" customHeight="1" x14ac:dyDescent="0.2">
      <c r="A56" s="124">
        <v>620</v>
      </c>
      <c r="B56" s="154" t="s">
        <v>73</v>
      </c>
      <c r="C56" s="174">
        <v>58129</v>
      </c>
      <c r="D56" s="122">
        <v>-58118</v>
      </c>
      <c r="E56" s="62">
        <f>SUM(C56:D56)</f>
        <v>11</v>
      </c>
      <c r="F56" s="62">
        <v>11</v>
      </c>
      <c r="G56" s="62">
        <v>0</v>
      </c>
      <c r="H56" s="175">
        <f>P56+G56</f>
        <v>0</v>
      </c>
      <c r="I56" s="164" t="s">
        <v>4</v>
      </c>
      <c r="J56" s="62">
        <f>F56-H56</f>
        <v>11</v>
      </c>
      <c r="K56" s="62">
        <f>+K57+K60</f>
        <v>0</v>
      </c>
      <c r="L56" s="65" t="e">
        <f>+#REF!*100/#REF!</f>
        <v>#REF!</v>
      </c>
      <c r="M56" s="63">
        <f t="shared" si="14"/>
        <v>11</v>
      </c>
      <c r="N56" s="195">
        <f>H56/F56*100</f>
        <v>0</v>
      </c>
      <c r="O56" s="3"/>
      <c r="P56" s="3">
        <v>0</v>
      </c>
      <c r="Q56" s="3"/>
      <c r="R56" s="3"/>
      <c r="S56" s="3"/>
    </row>
    <row r="57" spans="1:19" ht="18" customHeight="1" x14ac:dyDescent="0.2">
      <c r="A57" s="124">
        <v>630</v>
      </c>
      <c r="B57" s="154" t="s">
        <v>89</v>
      </c>
      <c r="C57" s="174">
        <v>75000</v>
      </c>
      <c r="D57" s="62">
        <v>1345498</v>
      </c>
      <c r="E57" s="62">
        <f>SUM(C57:D57)</f>
        <v>1420498</v>
      </c>
      <c r="F57" s="62">
        <v>1420498</v>
      </c>
      <c r="G57" s="62">
        <v>999998</v>
      </c>
      <c r="H57" s="175">
        <f>+P57+G57</f>
        <v>999998</v>
      </c>
      <c r="I57" s="164"/>
      <c r="J57" s="62">
        <f>F57-H57</f>
        <v>420500</v>
      </c>
      <c r="K57" s="62">
        <f>+K59+K61</f>
        <v>0</v>
      </c>
      <c r="L57" s="65" t="e">
        <f>+#REF!*100/#REF!</f>
        <v>#REF!</v>
      </c>
      <c r="M57" s="63">
        <f t="shared" si="14"/>
        <v>420500</v>
      </c>
      <c r="N57" s="195" t="s">
        <v>4</v>
      </c>
      <c r="O57" s="3"/>
      <c r="P57" s="3"/>
      <c r="Q57" s="3"/>
      <c r="R57" s="3"/>
      <c r="S57" s="3"/>
    </row>
    <row r="58" spans="1:19" ht="9.6" customHeight="1" x14ac:dyDescent="0.3">
      <c r="A58" s="128"/>
      <c r="B58" s="155"/>
      <c r="C58" s="180"/>
      <c r="D58" s="114"/>
      <c r="E58" s="114"/>
      <c r="F58" s="114"/>
      <c r="G58" s="114"/>
      <c r="H58" s="177"/>
      <c r="I58" s="165"/>
      <c r="J58" s="114"/>
      <c r="K58" s="114"/>
      <c r="L58" s="129"/>
      <c r="M58" s="116"/>
      <c r="N58" s="196"/>
      <c r="O58" s="3"/>
      <c r="P58" s="3"/>
      <c r="Q58" s="3"/>
      <c r="R58" s="3"/>
      <c r="S58" s="3"/>
    </row>
    <row r="59" spans="1:19" ht="19.149999999999999" customHeight="1" x14ac:dyDescent="0.3">
      <c r="A59" s="136" t="s">
        <v>4</v>
      </c>
      <c r="B59" s="161" t="s">
        <v>70</v>
      </c>
      <c r="C59" s="185">
        <f>+C54+C50+C39+C27+C17+C10</f>
        <v>8710534</v>
      </c>
      <c r="D59" s="137">
        <f>+D54+D50+D39+D27+D17+D10</f>
        <v>746968</v>
      </c>
      <c r="E59" s="137">
        <f>+E54+E50+E39+E27+E17+E10</f>
        <v>9457502</v>
      </c>
      <c r="F59" s="137">
        <f>+F54+F50+F39+F27+F17+F10</f>
        <v>9445823</v>
      </c>
      <c r="G59" s="137">
        <f>+G54+G50+G39+G27+G17+G10</f>
        <v>1288723.1299999999</v>
      </c>
      <c r="H59" s="186">
        <f>+H54+H50+H39+H27+H17</f>
        <v>7640679.79</v>
      </c>
      <c r="I59" s="169">
        <f>+I54+I50+I39+I27+I17+I10</f>
        <v>1012200.2200000001</v>
      </c>
      <c r="J59" s="137">
        <f>F59-H59</f>
        <v>1805143.21</v>
      </c>
      <c r="K59" s="137">
        <f>+K60+K62</f>
        <v>0</v>
      </c>
      <c r="L59" s="138" t="e">
        <f>+#REF!*100/#REF!</f>
        <v>#REF!</v>
      </c>
      <c r="M59" s="139">
        <f>E59-H59</f>
        <v>1816822.21</v>
      </c>
      <c r="N59" s="199">
        <f>H59/F59*100</f>
        <v>80.889508410225346</v>
      </c>
      <c r="O59" s="3"/>
      <c r="P59" s="26">
        <v>5567785.0099999998</v>
      </c>
      <c r="Q59" s="3"/>
      <c r="R59" s="3"/>
      <c r="S59" s="3"/>
    </row>
    <row r="60" spans="1:19" x14ac:dyDescent="0.25">
      <c r="A60" s="140"/>
      <c r="B60" s="141"/>
      <c r="C60" s="46"/>
      <c r="D60" s="46"/>
      <c r="E60" s="46"/>
      <c r="F60" s="46"/>
      <c r="G60" s="46"/>
      <c r="H60" s="46"/>
      <c r="I60" s="46"/>
      <c r="J60" s="46"/>
      <c r="K60" s="142"/>
      <c r="L60" s="143"/>
      <c r="M60" s="144"/>
      <c r="N60" s="5"/>
      <c r="O60" s="3"/>
      <c r="P60" s="3"/>
      <c r="Q60" s="3"/>
      <c r="R60" s="3"/>
      <c r="S60" s="3"/>
    </row>
    <row r="61" spans="1:19" x14ac:dyDescent="0.25">
      <c r="A61" s="48"/>
      <c r="B61" s="12"/>
      <c r="F61" s="1" t="s">
        <v>4</v>
      </c>
      <c r="H61" s="1" t="s">
        <v>4</v>
      </c>
      <c r="O61" s="3"/>
      <c r="P61" s="26"/>
      <c r="Q61" s="3"/>
      <c r="R61" s="3"/>
      <c r="S61" s="3"/>
    </row>
    <row r="62" spans="1:19" x14ac:dyDescent="0.25">
      <c r="A62" s="48"/>
      <c r="B62" s="12"/>
      <c r="I62" t="s">
        <v>4</v>
      </c>
      <c r="O62" s="3"/>
      <c r="P62" s="3"/>
      <c r="Q62" s="3"/>
      <c r="R62" s="3"/>
      <c r="S62" s="3"/>
    </row>
    <row r="63" spans="1:19" x14ac:dyDescent="0.25">
      <c r="A63" s="3"/>
      <c r="B63" s="39">
        <v>0</v>
      </c>
      <c r="C63" s="34" t="s">
        <v>4</v>
      </c>
      <c r="E63" t="s">
        <v>4</v>
      </c>
      <c r="Q63" s="1" t="s">
        <v>4</v>
      </c>
    </row>
    <row r="64" spans="1:19" x14ac:dyDescent="0.25">
      <c r="A64" s="3"/>
      <c r="B64" s="42"/>
      <c r="C64" s="35"/>
      <c r="D64" s="35"/>
      <c r="E64" s="35" t="s">
        <v>4</v>
      </c>
    </row>
    <row r="65" spans="2:5" x14ac:dyDescent="0.25">
      <c r="B65" s="38"/>
      <c r="C65" s="41"/>
    </row>
    <row r="66" spans="2:5" x14ac:dyDescent="0.25">
      <c r="B66" s="40"/>
      <c r="C66" s="37"/>
      <c r="D66" s="37"/>
      <c r="E66" s="37"/>
    </row>
    <row r="67" spans="2:5" x14ac:dyDescent="0.25">
      <c r="B67" s="38"/>
      <c r="C67" s="39"/>
    </row>
    <row r="68" spans="2:5" x14ac:dyDescent="0.25">
      <c r="B68" s="40"/>
      <c r="C68" s="40"/>
      <c r="D68" s="40"/>
      <c r="E68" s="40"/>
    </row>
    <row r="69" spans="2:5" x14ac:dyDescent="0.25">
      <c r="B69" s="38"/>
      <c r="C69" s="36"/>
    </row>
    <row r="70" spans="2:5" x14ac:dyDescent="0.25">
      <c r="B70" s="40"/>
      <c r="C70" s="37"/>
      <c r="D70" s="37"/>
      <c r="E70" s="37"/>
    </row>
    <row r="71" spans="2:5" x14ac:dyDescent="0.25">
      <c r="B71" s="38"/>
      <c r="C71" s="39"/>
    </row>
    <row r="72" spans="2:5" x14ac:dyDescent="0.25">
      <c r="B72" s="40"/>
      <c r="C72" s="40"/>
      <c r="D72" s="40"/>
      <c r="E72" s="40"/>
    </row>
    <row r="73" spans="2:5" x14ac:dyDescent="0.25">
      <c r="B73" s="38"/>
      <c r="C73" s="36"/>
    </row>
    <row r="74" spans="2:5" x14ac:dyDescent="0.25">
      <c r="B74" s="40"/>
      <c r="C74" s="37"/>
      <c r="D74" s="37"/>
      <c r="E74" s="37"/>
    </row>
    <row r="75" spans="2:5" x14ac:dyDescent="0.25">
      <c r="B75" s="38"/>
      <c r="C75" s="39"/>
    </row>
    <row r="76" spans="2:5" x14ac:dyDescent="0.25">
      <c r="B76" s="40"/>
      <c r="C76" s="40"/>
      <c r="D76" s="40"/>
      <c r="E76" s="40"/>
    </row>
    <row r="77" spans="2:5" x14ac:dyDescent="0.25">
      <c r="B77" s="38"/>
      <c r="C77" s="39"/>
    </row>
    <row r="78" spans="2:5" x14ac:dyDescent="0.25">
      <c r="B78" s="40"/>
      <c r="C78" s="40"/>
      <c r="D78" s="38"/>
      <c r="E78" s="40"/>
    </row>
    <row r="79" spans="2:5" x14ac:dyDescent="0.25">
      <c r="B79" s="38"/>
      <c r="C79" s="39"/>
    </row>
    <row r="80" spans="2:5" x14ac:dyDescent="0.25">
      <c r="B80" s="40"/>
      <c r="C80" s="40"/>
      <c r="D80" s="38"/>
      <c r="E80" s="40"/>
    </row>
    <row r="81" spans="1:11" x14ac:dyDescent="0.25">
      <c r="B81" s="38"/>
      <c r="C81" s="39"/>
    </row>
    <row r="82" spans="1:11" x14ac:dyDescent="0.25">
      <c r="A82" s="277"/>
      <c r="B82" s="12"/>
    </row>
    <row r="83" spans="1:11" x14ac:dyDescent="0.25">
      <c r="A83" s="277"/>
      <c r="B83" s="12"/>
    </row>
    <row r="84" spans="1:11" x14ac:dyDescent="0.25">
      <c r="A84" s="10"/>
      <c r="B84" s="12"/>
    </row>
    <row r="85" spans="1:11" x14ac:dyDescent="0.25">
      <c r="A85" s="10"/>
      <c r="B85" s="12"/>
    </row>
    <row r="86" spans="1:11" x14ac:dyDescent="0.25">
      <c r="A86" s="13"/>
      <c r="B86" s="12"/>
    </row>
    <row r="87" spans="1:11" x14ac:dyDescent="0.25">
      <c r="A87" s="13"/>
      <c r="B87" s="12"/>
    </row>
    <row r="88" spans="1:11" x14ac:dyDescent="0.25">
      <c r="A88" s="13"/>
      <c r="B88" s="12"/>
    </row>
    <row r="89" spans="1:11" x14ac:dyDescent="0.25">
      <c r="A89" s="13"/>
      <c r="B89" s="12"/>
    </row>
    <row r="90" spans="1:11" ht="14.25" thickBot="1" x14ac:dyDescent="0.3">
      <c r="A90" s="10"/>
      <c r="B90" s="12"/>
    </row>
    <row r="91" spans="1:11" ht="14.25" thickTop="1" x14ac:dyDescent="0.25">
      <c r="A91" s="10"/>
      <c r="B91" s="43"/>
      <c r="C91" s="14"/>
      <c r="D91" s="9"/>
      <c r="E91" s="9"/>
      <c r="F91" s="9"/>
      <c r="G91" s="9"/>
      <c r="H91" s="9"/>
      <c r="I91" s="9"/>
      <c r="J91" s="9"/>
      <c r="K91" s="11"/>
    </row>
    <row r="92" spans="1:11" x14ac:dyDescent="0.25">
      <c r="A92" s="4"/>
      <c r="B92" s="2"/>
      <c r="C92" s="4"/>
      <c r="D92" s="4"/>
      <c r="E92" s="4"/>
      <c r="F92" s="4"/>
      <c r="G92" s="4"/>
      <c r="H92" s="4"/>
      <c r="I92" s="4"/>
      <c r="J92" s="4"/>
      <c r="K92" s="15"/>
    </row>
    <row r="93" spans="1:11" x14ac:dyDescent="0.25">
      <c r="A93" s="6"/>
      <c r="B93" s="16"/>
      <c r="C93" s="4"/>
      <c r="D93" s="4"/>
      <c r="E93" s="4"/>
      <c r="F93" s="4"/>
      <c r="G93" s="6"/>
      <c r="H93" s="6"/>
      <c r="I93" s="6"/>
      <c r="J93" s="6"/>
      <c r="K93" s="15"/>
    </row>
    <row r="94" spans="1:11" x14ac:dyDescent="0.25">
      <c r="A94" s="6"/>
      <c r="B94" s="16"/>
      <c r="C94" s="4"/>
      <c r="D94" s="4"/>
      <c r="E94" s="4"/>
      <c r="F94" s="4"/>
      <c r="G94" s="6"/>
      <c r="H94" s="6"/>
      <c r="I94" s="6"/>
      <c r="J94" s="6"/>
      <c r="K94" s="15"/>
    </row>
    <row r="95" spans="1:11" x14ac:dyDescent="0.25">
      <c r="A95" s="6"/>
      <c r="B95" s="16"/>
      <c r="C95" s="4"/>
      <c r="D95" s="4"/>
      <c r="E95" s="4"/>
      <c r="F95" s="4"/>
      <c r="G95" s="6"/>
      <c r="H95" s="6"/>
      <c r="I95" s="6"/>
      <c r="J95" s="6"/>
      <c r="K95" s="15"/>
    </row>
    <row r="96" spans="1:11" x14ac:dyDescent="0.25">
      <c r="A96" s="6"/>
      <c r="B96" s="16"/>
      <c r="C96" s="4"/>
      <c r="D96" s="4"/>
      <c r="E96" s="4"/>
      <c r="F96" s="4"/>
      <c r="G96" s="6"/>
      <c r="H96" s="6"/>
      <c r="I96" s="6"/>
      <c r="J96" s="6"/>
      <c r="K96" s="15"/>
    </row>
    <row r="97" spans="1:11" x14ac:dyDescent="0.25">
      <c r="A97" s="6"/>
      <c r="B97" s="16"/>
      <c r="C97" s="4"/>
      <c r="D97" s="4"/>
      <c r="E97" s="4"/>
      <c r="F97" s="4"/>
      <c r="G97" s="6"/>
      <c r="H97" s="6"/>
      <c r="I97" s="6"/>
      <c r="J97" s="6"/>
      <c r="K97" s="15"/>
    </row>
    <row r="98" spans="1:11" x14ac:dyDescent="0.25">
      <c r="A98" s="6"/>
      <c r="B98" s="16"/>
      <c r="C98" s="4"/>
      <c r="D98" s="4"/>
      <c r="E98" s="4"/>
      <c r="F98" s="4"/>
      <c r="G98" s="6"/>
      <c r="H98" s="6"/>
      <c r="I98" s="6"/>
      <c r="J98" s="6"/>
      <c r="K98" s="15"/>
    </row>
    <row r="99" spans="1:11" x14ac:dyDescent="0.25">
      <c r="A99" s="6"/>
      <c r="B99" s="16"/>
      <c r="C99" s="4"/>
      <c r="D99" s="4"/>
      <c r="E99" s="4"/>
      <c r="F99" s="4"/>
      <c r="G99" s="6"/>
      <c r="H99" s="6"/>
      <c r="I99" s="6"/>
      <c r="J99" s="6"/>
      <c r="K99" s="15"/>
    </row>
    <row r="100" spans="1:11" x14ac:dyDescent="0.25">
      <c r="A100" s="6"/>
      <c r="B100" s="16"/>
      <c r="C100" s="4"/>
      <c r="D100" s="4"/>
      <c r="E100" s="4"/>
      <c r="F100" s="4"/>
      <c r="G100" s="6"/>
      <c r="H100" s="6"/>
      <c r="I100" s="6"/>
      <c r="J100" s="6"/>
      <c r="K100" s="15"/>
    </row>
    <row r="101" spans="1:11" x14ac:dyDescent="0.25">
      <c r="A101" s="6"/>
      <c r="B101" s="16"/>
      <c r="C101" s="4"/>
      <c r="D101" s="4"/>
      <c r="E101" s="4"/>
      <c r="F101" s="4"/>
      <c r="G101" s="6"/>
      <c r="H101" s="6"/>
      <c r="I101" s="6"/>
      <c r="J101" s="6"/>
      <c r="K101" s="15"/>
    </row>
    <row r="102" spans="1:11" x14ac:dyDescent="0.25">
      <c r="A102" s="6"/>
      <c r="B102" s="16"/>
      <c r="C102" s="4"/>
      <c r="D102" s="4"/>
      <c r="E102" s="4"/>
      <c r="F102" s="4"/>
      <c r="G102" s="6"/>
      <c r="H102" s="6"/>
      <c r="I102" s="6"/>
      <c r="J102" s="6"/>
      <c r="K102" s="15"/>
    </row>
    <row r="103" spans="1:11" x14ac:dyDescent="0.25">
      <c r="A103" s="6"/>
      <c r="B103" s="16"/>
      <c r="C103" s="4"/>
      <c r="D103" s="4"/>
      <c r="E103" s="4"/>
      <c r="F103" s="4"/>
      <c r="G103" s="6"/>
      <c r="H103" s="6"/>
      <c r="I103" s="6"/>
      <c r="J103" s="6"/>
      <c r="K103" s="15"/>
    </row>
    <row r="104" spans="1:11" x14ac:dyDescent="0.25">
      <c r="A104" s="6"/>
      <c r="B104" s="16"/>
      <c r="C104" s="4"/>
      <c r="D104" s="4"/>
      <c r="E104" s="4"/>
      <c r="F104" s="4"/>
      <c r="G104" s="6"/>
      <c r="H104" s="6"/>
      <c r="I104" s="6"/>
      <c r="J104" s="6"/>
      <c r="K104" s="15"/>
    </row>
    <row r="105" spans="1:11" x14ac:dyDescent="0.25">
      <c r="A105" s="6"/>
      <c r="B105" s="16"/>
      <c r="C105" s="4"/>
      <c r="D105" s="4"/>
      <c r="E105" s="4"/>
      <c r="F105" s="4"/>
      <c r="G105" s="6"/>
      <c r="H105" s="6"/>
      <c r="I105" s="6"/>
      <c r="J105" s="6"/>
      <c r="K105" s="15"/>
    </row>
    <row r="106" spans="1:11" x14ac:dyDescent="0.25">
      <c r="A106" s="6"/>
      <c r="B106" s="16"/>
      <c r="C106" s="4"/>
      <c r="D106" s="4"/>
      <c r="E106" s="4"/>
      <c r="F106" s="4"/>
      <c r="G106" s="6"/>
      <c r="H106" s="6"/>
      <c r="I106" s="6"/>
      <c r="J106" s="6"/>
      <c r="K106" s="15"/>
    </row>
    <row r="107" spans="1:11" x14ac:dyDescent="0.25">
      <c r="A107" s="6"/>
      <c r="B107" s="16"/>
      <c r="C107" s="4"/>
      <c r="D107" s="4"/>
      <c r="E107" s="4"/>
      <c r="F107" s="4"/>
      <c r="G107" s="6"/>
      <c r="H107" s="6"/>
      <c r="I107" s="6"/>
      <c r="J107" s="6"/>
      <c r="K107" s="15"/>
    </row>
    <row r="108" spans="1:11" x14ac:dyDescent="0.25">
      <c r="A108" s="6"/>
      <c r="B108" s="16"/>
      <c r="C108" s="4"/>
      <c r="D108" s="4"/>
      <c r="E108" s="4"/>
      <c r="F108" s="4"/>
      <c r="G108" s="6"/>
      <c r="H108" s="6"/>
      <c r="I108" s="6"/>
      <c r="J108" s="6"/>
      <c r="K108" s="15"/>
    </row>
    <row r="109" spans="1:11" x14ac:dyDescent="0.25">
      <c r="A109" s="6"/>
      <c r="B109" s="16"/>
      <c r="C109" s="4"/>
      <c r="D109" s="4"/>
      <c r="E109" s="4"/>
      <c r="F109" s="4"/>
      <c r="G109" s="6"/>
      <c r="H109" s="6"/>
      <c r="I109" s="6"/>
      <c r="J109" s="6"/>
      <c r="K109" s="15"/>
    </row>
    <row r="110" spans="1:11" x14ac:dyDescent="0.25">
      <c r="A110" s="6"/>
      <c r="B110" s="16"/>
      <c r="C110" s="4"/>
      <c r="D110" s="4"/>
      <c r="E110" s="4"/>
      <c r="F110" s="4"/>
      <c r="G110" s="6"/>
      <c r="H110" s="6"/>
      <c r="I110" s="6"/>
      <c r="J110" s="6"/>
      <c r="K110" s="15"/>
    </row>
    <row r="111" spans="1:11" x14ac:dyDescent="0.25">
      <c r="A111" s="6"/>
      <c r="B111" s="16"/>
      <c r="C111" s="4"/>
      <c r="D111" s="4"/>
      <c r="E111" s="4"/>
      <c r="F111" s="4"/>
      <c r="G111" s="6"/>
      <c r="H111" s="6"/>
      <c r="I111" s="6"/>
      <c r="J111" s="6"/>
      <c r="K111" s="15"/>
    </row>
    <row r="112" spans="1:11" x14ac:dyDescent="0.25">
      <c r="A112" s="6"/>
      <c r="B112" s="16"/>
      <c r="C112" s="6"/>
      <c r="D112" s="6"/>
      <c r="E112" s="6"/>
      <c r="F112" s="6"/>
      <c r="G112" s="6"/>
      <c r="H112" s="6"/>
      <c r="I112" s="6"/>
      <c r="J112" s="6"/>
      <c r="K112" s="15"/>
    </row>
    <row r="113" spans="1:14" x14ac:dyDescent="0.25">
      <c r="A113" s="6"/>
      <c r="B113" s="16"/>
      <c r="C113" s="6"/>
      <c r="D113" s="6"/>
      <c r="E113" s="6"/>
      <c r="F113" s="6"/>
      <c r="G113" s="6"/>
      <c r="H113" s="6"/>
      <c r="I113" s="6"/>
      <c r="J113" s="6"/>
      <c r="K113" s="15"/>
      <c r="L113" s="21"/>
      <c r="M113" s="8" t="s">
        <v>4</v>
      </c>
      <c r="N113" s="18"/>
    </row>
    <row r="114" spans="1:14" x14ac:dyDescent="0.25">
      <c r="A114" s="6"/>
      <c r="B114" s="16"/>
      <c r="C114" s="6"/>
      <c r="D114" s="6"/>
      <c r="E114" s="6"/>
      <c r="F114" s="6"/>
      <c r="G114" s="6"/>
      <c r="H114" s="6"/>
      <c r="I114" s="6"/>
      <c r="J114" s="6"/>
      <c r="K114" s="15"/>
      <c r="L114" s="21"/>
      <c r="M114" s="8" t="s">
        <v>4</v>
      </c>
      <c r="N114" s="18"/>
    </row>
    <row r="115" spans="1:14" x14ac:dyDescent="0.25">
      <c r="A115" s="6"/>
      <c r="B115" s="16"/>
      <c r="C115" s="6"/>
      <c r="D115" s="6"/>
      <c r="E115" s="6"/>
      <c r="F115" s="6"/>
      <c r="G115" s="6"/>
      <c r="H115" s="6"/>
      <c r="I115" s="6"/>
      <c r="J115" s="6"/>
      <c r="K115" s="15"/>
      <c r="L115" s="21"/>
      <c r="M115" s="8" t="s">
        <v>4</v>
      </c>
      <c r="N115" s="18"/>
    </row>
    <row r="116" spans="1:14" x14ac:dyDescent="0.25">
      <c r="A116" s="6"/>
      <c r="B116" s="16"/>
      <c r="C116" s="6"/>
      <c r="D116" s="6"/>
      <c r="E116" s="6"/>
      <c r="F116" s="6"/>
      <c r="G116" s="6"/>
      <c r="H116" s="6"/>
      <c r="I116" s="6"/>
      <c r="J116" s="6"/>
      <c r="K116" s="15"/>
      <c r="L116" s="21"/>
      <c r="M116" s="8" t="s">
        <v>4</v>
      </c>
      <c r="N116" s="18"/>
    </row>
    <row r="117" spans="1:14" x14ac:dyDescent="0.25">
      <c r="A117" s="6"/>
      <c r="B117" s="16"/>
      <c r="C117" s="6"/>
      <c r="D117" s="6"/>
      <c r="E117" s="6"/>
      <c r="F117" s="6"/>
      <c r="G117" s="6"/>
      <c r="H117" s="6"/>
      <c r="I117" s="6"/>
      <c r="J117" s="6"/>
      <c r="K117" s="15"/>
      <c r="L117" s="21"/>
      <c r="M117" s="8" t="s">
        <v>4</v>
      </c>
      <c r="N117" s="18"/>
    </row>
    <row r="118" spans="1:14" x14ac:dyDescent="0.25">
      <c r="A118" s="6"/>
      <c r="B118" s="16"/>
      <c r="C118" s="6"/>
      <c r="D118" s="6"/>
      <c r="E118" s="6"/>
      <c r="F118" s="6"/>
      <c r="G118" s="6"/>
      <c r="H118" s="6"/>
      <c r="I118" s="6"/>
      <c r="J118" s="6"/>
      <c r="K118" s="15"/>
      <c r="L118" s="21"/>
      <c r="M118" s="8" t="s">
        <v>4</v>
      </c>
      <c r="N118" s="18"/>
    </row>
    <row r="119" spans="1:14" x14ac:dyDescent="0.25">
      <c r="A119" s="6"/>
      <c r="B119" s="16"/>
      <c r="C119" s="6"/>
      <c r="D119" s="6"/>
      <c r="E119" s="6"/>
      <c r="F119" s="6"/>
      <c r="G119" s="6"/>
      <c r="H119" s="6"/>
      <c r="I119" s="6"/>
      <c r="J119" s="6"/>
      <c r="K119" s="15"/>
      <c r="L119" s="21"/>
      <c r="M119" s="8" t="s">
        <v>4</v>
      </c>
      <c r="N119" s="18"/>
    </row>
    <row r="120" spans="1:14" x14ac:dyDescent="0.25">
      <c r="A120" s="6"/>
      <c r="B120" s="16"/>
      <c r="C120" s="6"/>
      <c r="D120" s="6"/>
      <c r="E120" s="6"/>
      <c r="F120" s="6"/>
      <c r="G120" s="6"/>
      <c r="H120" s="6"/>
      <c r="I120" s="6"/>
      <c r="J120" s="6"/>
      <c r="K120" s="15"/>
      <c r="L120" s="21"/>
      <c r="M120" s="8" t="s">
        <v>4</v>
      </c>
      <c r="N120" s="18"/>
    </row>
    <row r="121" spans="1:14" x14ac:dyDescent="0.25">
      <c r="A121" s="6"/>
      <c r="B121" s="16"/>
      <c r="C121" s="6"/>
      <c r="D121" s="6"/>
      <c r="E121" s="6"/>
      <c r="F121" s="6"/>
      <c r="G121" s="6"/>
      <c r="H121" s="6"/>
      <c r="I121" s="6"/>
      <c r="J121" s="6"/>
      <c r="K121" s="15"/>
      <c r="L121" s="21"/>
      <c r="M121" s="8" t="s">
        <v>4</v>
      </c>
      <c r="N121" s="18"/>
    </row>
    <row r="122" spans="1:14" x14ac:dyDescent="0.25">
      <c r="A122" s="6"/>
      <c r="B122" s="16"/>
      <c r="C122" s="6"/>
      <c r="D122" s="6"/>
      <c r="E122" s="6"/>
      <c r="F122" s="6"/>
      <c r="G122" s="6"/>
      <c r="H122" s="6"/>
      <c r="I122" s="6"/>
      <c r="J122" s="6"/>
      <c r="K122" s="17"/>
      <c r="L122" s="21"/>
      <c r="M122" s="8" t="s">
        <v>4</v>
      </c>
      <c r="N122" s="18"/>
    </row>
    <row r="123" spans="1:14" x14ac:dyDescent="0.25">
      <c r="A123" s="6"/>
      <c r="B123" s="16"/>
      <c r="C123" s="6"/>
      <c r="D123" s="6"/>
      <c r="E123" s="6"/>
      <c r="F123" s="6"/>
      <c r="G123" s="6"/>
      <c r="H123" s="6"/>
      <c r="I123" s="6"/>
      <c r="J123" s="6"/>
      <c r="K123" s="17"/>
      <c r="L123" s="21"/>
      <c r="M123" s="8" t="s">
        <v>4</v>
      </c>
      <c r="N123" s="18"/>
    </row>
    <row r="124" spans="1:14" x14ac:dyDescent="0.25">
      <c r="A124" s="6"/>
      <c r="B124" s="16"/>
      <c r="C124" s="6"/>
      <c r="D124" s="6"/>
      <c r="E124" s="6"/>
      <c r="F124" s="6"/>
      <c r="G124" s="6"/>
      <c r="H124" s="6"/>
      <c r="I124" s="6"/>
      <c r="J124" s="6"/>
      <c r="K124" s="17"/>
      <c r="L124" s="21"/>
      <c r="M124" s="8" t="s">
        <v>4</v>
      </c>
      <c r="N124" s="18"/>
    </row>
    <row r="125" spans="1:14" x14ac:dyDescent="0.25">
      <c r="A125" s="6"/>
      <c r="B125" s="16"/>
      <c r="C125" s="6"/>
      <c r="D125" s="6"/>
      <c r="E125" s="6"/>
      <c r="F125" s="6"/>
      <c r="G125" s="6"/>
      <c r="H125" s="6"/>
      <c r="I125" s="6"/>
      <c r="J125" s="6"/>
      <c r="K125" s="17"/>
      <c r="L125" s="21"/>
      <c r="M125" s="8" t="s">
        <v>4</v>
      </c>
      <c r="N125" s="18"/>
    </row>
    <row r="126" spans="1:14" x14ac:dyDescent="0.25">
      <c r="A126" s="6"/>
      <c r="B126" s="16"/>
      <c r="C126" s="6"/>
      <c r="D126" s="6"/>
      <c r="E126" s="6"/>
      <c r="F126" s="6"/>
      <c r="G126" s="6"/>
      <c r="H126" s="6"/>
      <c r="I126" s="6"/>
      <c r="J126" s="6"/>
      <c r="K126" s="17"/>
      <c r="L126" s="21"/>
      <c r="M126" s="8" t="s">
        <v>4</v>
      </c>
      <c r="N126" s="18"/>
    </row>
    <row r="127" spans="1:14" x14ac:dyDescent="0.25">
      <c r="A127" s="6"/>
      <c r="B127" s="16"/>
      <c r="C127" s="6"/>
      <c r="D127" s="6"/>
      <c r="E127" s="6"/>
      <c r="F127" s="6"/>
      <c r="G127" s="6"/>
      <c r="H127" s="6"/>
      <c r="I127" s="6"/>
      <c r="J127" s="6"/>
      <c r="K127" s="17"/>
      <c r="L127" s="21"/>
      <c r="M127" s="8" t="s">
        <v>4</v>
      </c>
      <c r="N127" s="18"/>
    </row>
    <row r="128" spans="1:14" x14ac:dyDescent="0.25">
      <c r="A128" s="6"/>
      <c r="B128" s="16"/>
      <c r="C128" s="6"/>
      <c r="D128" s="6"/>
      <c r="E128" s="6"/>
      <c r="F128" s="6"/>
      <c r="G128" s="6"/>
      <c r="H128" s="6"/>
      <c r="I128" s="6"/>
      <c r="J128" s="6"/>
      <c r="K128" s="17"/>
      <c r="L128" s="21"/>
      <c r="M128" s="8" t="s">
        <v>4</v>
      </c>
      <c r="N128" s="18"/>
    </row>
    <row r="129" spans="2:14" x14ac:dyDescent="0.25">
      <c r="B129" s="12"/>
      <c r="K129" s="8"/>
      <c r="L129" s="22"/>
      <c r="M129" s="8" t="s">
        <v>4</v>
      </c>
      <c r="N129" s="18"/>
    </row>
    <row r="130" spans="2:14" x14ac:dyDescent="0.25">
      <c r="B130" s="12"/>
      <c r="K130" s="8"/>
      <c r="L130" s="22"/>
      <c r="M130" s="8" t="s">
        <v>4</v>
      </c>
      <c r="N130" s="18"/>
    </row>
    <row r="131" spans="2:14" x14ac:dyDescent="0.25">
      <c r="B131" s="12"/>
      <c r="K131" s="8"/>
      <c r="L131" s="22"/>
      <c r="M131" s="8" t="s">
        <v>4</v>
      </c>
      <c r="N131" s="18"/>
    </row>
    <row r="132" spans="2:14" x14ac:dyDescent="0.25">
      <c r="B132" s="12"/>
      <c r="K132" s="8"/>
      <c r="L132" s="22"/>
      <c r="M132" s="8" t="s">
        <v>4</v>
      </c>
      <c r="N132" s="18"/>
    </row>
    <row r="133" spans="2:14" x14ac:dyDescent="0.25">
      <c r="B133" s="12"/>
      <c r="K133" s="8"/>
      <c r="L133" s="22"/>
      <c r="M133" s="8" t="s">
        <v>4</v>
      </c>
      <c r="N133" s="18"/>
    </row>
    <row r="134" spans="2:14" x14ac:dyDescent="0.25">
      <c r="B134" s="12"/>
      <c r="K134" s="8"/>
      <c r="L134" s="22"/>
      <c r="M134" s="8" t="s">
        <v>4</v>
      </c>
      <c r="N134" s="18"/>
    </row>
    <row r="135" spans="2:14" x14ac:dyDescent="0.25">
      <c r="B135" s="12"/>
      <c r="K135" s="8"/>
      <c r="L135" s="22"/>
      <c r="M135" s="8" t="s">
        <v>4</v>
      </c>
      <c r="N135" s="18"/>
    </row>
    <row r="136" spans="2:14" x14ac:dyDescent="0.25">
      <c r="B136" s="12"/>
      <c r="K136" s="8"/>
      <c r="L136" s="22"/>
      <c r="M136" s="8" t="s">
        <v>4</v>
      </c>
      <c r="N136" s="18"/>
    </row>
    <row r="137" spans="2:14" x14ac:dyDescent="0.25">
      <c r="B137" s="12"/>
      <c r="K137" s="8"/>
      <c r="L137" s="22"/>
      <c r="M137" s="8" t="s">
        <v>4</v>
      </c>
      <c r="N137" s="18"/>
    </row>
    <row r="138" spans="2:14" x14ac:dyDescent="0.25">
      <c r="B138" s="12"/>
      <c r="K138" s="8"/>
      <c r="L138" s="22"/>
      <c r="M138" s="8" t="s">
        <v>4</v>
      </c>
      <c r="N138" s="18"/>
    </row>
    <row r="139" spans="2:14" x14ac:dyDescent="0.25">
      <c r="B139" s="12"/>
      <c r="K139" s="8"/>
      <c r="L139" s="22"/>
      <c r="M139" s="8" t="s">
        <v>4</v>
      </c>
      <c r="N139" s="18"/>
    </row>
    <row r="140" spans="2:14" x14ac:dyDescent="0.25">
      <c r="B140" s="12"/>
      <c r="K140" s="8"/>
      <c r="L140" s="22"/>
      <c r="M140" s="8" t="s">
        <v>4</v>
      </c>
      <c r="N140" s="18"/>
    </row>
    <row r="141" spans="2:14" x14ac:dyDescent="0.25">
      <c r="B141" s="12"/>
      <c r="K141" s="8"/>
      <c r="L141" s="22"/>
      <c r="M141" s="8" t="s">
        <v>4</v>
      </c>
      <c r="N141" s="18"/>
    </row>
    <row r="142" spans="2:14" x14ac:dyDescent="0.25">
      <c r="B142" s="12"/>
      <c r="K142" s="8"/>
      <c r="L142" s="22"/>
      <c r="M142" s="8" t="s">
        <v>4</v>
      </c>
      <c r="N142" s="18"/>
    </row>
    <row r="143" spans="2:14" x14ac:dyDescent="0.25">
      <c r="B143" s="12"/>
      <c r="K143" s="8"/>
      <c r="L143" s="22"/>
      <c r="M143" s="8" t="s">
        <v>4</v>
      </c>
      <c r="N143" s="18"/>
    </row>
    <row r="144" spans="2:14" x14ac:dyDescent="0.25">
      <c r="B144" s="12"/>
      <c r="K144" s="8"/>
      <c r="L144" s="22"/>
      <c r="M144" s="8" t="s">
        <v>4</v>
      </c>
      <c r="N144" s="18"/>
    </row>
    <row r="145" spans="2:14" x14ac:dyDescent="0.25">
      <c r="B145" s="12"/>
      <c r="K145" s="8"/>
      <c r="L145" s="22"/>
      <c r="M145" s="8" t="s">
        <v>4</v>
      </c>
      <c r="N145" s="18"/>
    </row>
    <row r="146" spans="2:14" x14ac:dyDescent="0.25">
      <c r="B146" s="12"/>
      <c r="K146" s="8"/>
      <c r="L146" s="22"/>
      <c r="M146" s="8" t="s">
        <v>4</v>
      </c>
      <c r="N146" s="18"/>
    </row>
    <row r="147" spans="2:14" x14ac:dyDescent="0.25">
      <c r="B147" s="12"/>
      <c r="K147" s="8"/>
      <c r="L147" s="22"/>
      <c r="M147" s="8" t="s">
        <v>4</v>
      </c>
      <c r="N147" s="18"/>
    </row>
    <row r="148" spans="2:14" x14ac:dyDescent="0.25">
      <c r="B148" s="12"/>
      <c r="K148" s="8"/>
      <c r="L148" s="22"/>
      <c r="M148" s="8" t="s">
        <v>4</v>
      </c>
      <c r="N148" s="19"/>
    </row>
    <row r="149" spans="2:14" x14ac:dyDescent="0.25">
      <c r="B149" s="12"/>
      <c r="K149" s="8"/>
      <c r="L149" s="22"/>
      <c r="M149" s="8" t="s">
        <v>4</v>
      </c>
      <c r="N149" s="19"/>
    </row>
    <row r="150" spans="2:14" x14ac:dyDescent="0.25">
      <c r="B150" s="12"/>
      <c r="K150" s="8"/>
      <c r="L150" s="22"/>
      <c r="M150" s="8" t="s">
        <v>4</v>
      </c>
      <c r="N150" s="19"/>
    </row>
    <row r="151" spans="2:14" x14ac:dyDescent="0.25">
      <c r="B151" s="12"/>
      <c r="K151" s="8"/>
      <c r="L151" s="22"/>
      <c r="M151" s="8" t="s">
        <v>4</v>
      </c>
      <c r="N151" s="19"/>
    </row>
    <row r="152" spans="2:14" x14ac:dyDescent="0.25">
      <c r="B152" s="12"/>
      <c r="K152" s="8"/>
      <c r="L152" s="22"/>
      <c r="M152" s="8" t="s">
        <v>4</v>
      </c>
      <c r="N152" s="19"/>
    </row>
    <row r="153" spans="2:14" x14ac:dyDescent="0.25">
      <c r="B153" s="12"/>
      <c r="K153" s="8"/>
      <c r="L153" s="22"/>
      <c r="M153" s="8" t="s">
        <v>4</v>
      </c>
      <c r="N153" s="19"/>
    </row>
    <row r="154" spans="2:14" x14ac:dyDescent="0.25">
      <c r="B154" s="12"/>
      <c r="K154" s="8"/>
      <c r="L154" s="22"/>
      <c r="M154" s="8" t="s">
        <v>4</v>
      </c>
      <c r="N154" s="19"/>
    </row>
    <row r="155" spans="2:14" x14ac:dyDescent="0.25">
      <c r="B155" s="12"/>
      <c r="K155" s="8"/>
      <c r="L155" s="22"/>
      <c r="M155" s="8" t="s">
        <v>4</v>
      </c>
      <c r="N155" s="19"/>
    </row>
    <row r="156" spans="2:14" x14ac:dyDescent="0.25">
      <c r="B156" s="12"/>
      <c r="K156" s="8"/>
      <c r="L156" s="22"/>
      <c r="M156" s="8" t="s">
        <v>4</v>
      </c>
      <c r="N156" s="19"/>
    </row>
    <row r="157" spans="2:14" x14ac:dyDescent="0.25">
      <c r="B157" s="12"/>
      <c r="K157" s="8"/>
      <c r="L157" s="22"/>
      <c r="M157" s="8" t="s">
        <v>4</v>
      </c>
      <c r="N157" s="19"/>
    </row>
    <row r="158" spans="2:14" x14ac:dyDescent="0.25">
      <c r="B158" s="12"/>
      <c r="K158" s="8"/>
      <c r="L158" s="22"/>
      <c r="M158" s="8" t="s">
        <v>4</v>
      </c>
      <c r="N158" s="19"/>
    </row>
    <row r="159" spans="2:14" x14ac:dyDescent="0.25">
      <c r="B159" s="12"/>
      <c r="K159" s="8"/>
      <c r="L159" s="22"/>
      <c r="M159" s="8" t="s">
        <v>4</v>
      </c>
      <c r="N159" s="19"/>
    </row>
    <row r="160" spans="2:14" x14ac:dyDescent="0.25">
      <c r="B160" s="12"/>
      <c r="K160" s="8"/>
      <c r="L160" s="22"/>
      <c r="M160" s="8" t="s">
        <v>4</v>
      </c>
      <c r="N160" s="19"/>
    </row>
    <row r="161" spans="2:14" x14ac:dyDescent="0.25">
      <c r="B161" s="12"/>
      <c r="K161" s="8"/>
      <c r="L161" s="22"/>
      <c r="M161" s="8" t="s">
        <v>4</v>
      </c>
      <c r="N161" s="19"/>
    </row>
    <row r="162" spans="2:14" x14ac:dyDescent="0.25">
      <c r="B162" s="12"/>
      <c r="K162" s="8"/>
      <c r="L162" s="22"/>
      <c r="M162" s="8" t="s">
        <v>4</v>
      </c>
      <c r="N162" s="19"/>
    </row>
    <row r="163" spans="2:14" x14ac:dyDescent="0.25">
      <c r="B163" s="12"/>
      <c r="K163" s="8"/>
      <c r="L163" s="22"/>
      <c r="M163" s="8" t="s">
        <v>4</v>
      </c>
      <c r="N163" s="19"/>
    </row>
    <row r="164" spans="2:14" x14ac:dyDescent="0.25">
      <c r="B164" s="12"/>
      <c r="K164" s="8"/>
      <c r="L164" s="22"/>
      <c r="M164" s="8" t="s">
        <v>4</v>
      </c>
      <c r="N164" s="19"/>
    </row>
    <row r="165" spans="2:14" x14ac:dyDescent="0.25">
      <c r="B165" s="12"/>
      <c r="K165" s="8"/>
      <c r="L165" s="22"/>
      <c r="M165" s="8" t="s">
        <v>4</v>
      </c>
      <c r="N165" s="19"/>
    </row>
    <row r="166" spans="2:14" x14ac:dyDescent="0.25">
      <c r="B166" s="12"/>
      <c r="K166" s="8"/>
      <c r="L166" s="22"/>
      <c r="M166" s="8" t="s">
        <v>4</v>
      </c>
      <c r="N166" s="19"/>
    </row>
    <row r="167" spans="2:14" x14ac:dyDescent="0.25">
      <c r="B167" s="12"/>
      <c r="K167" s="8"/>
      <c r="L167" s="22"/>
      <c r="M167" s="8" t="s">
        <v>4</v>
      </c>
      <c r="N167" s="19"/>
    </row>
    <row r="168" spans="2:14" x14ac:dyDescent="0.25">
      <c r="B168" s="12"/>
      <c r="K168" s="8"/>
      <c r="L168" s="22"/>
      <c r="M168" s="8" t="s">
        <v>4</v>
      </c>
      <c r="N168" s="19"/>
    </row>
    <row r="169" spans="2:14" x14ac:dyDescent="0.25">
      <c r="B169" s="12"/>
      <c r="K169" s="8"/>
      <c r="L169" s="22"/>
      <c r="M169" s="8" t="s">
        <v>4</v>
      </c>
      <c r="N169" s="19"/>
    </row>
    <row r="170" spans="2:14" x14ac:dyDescent="0.25">
      <c r="B170" s="12"/>
      <c r="K170" s="8"/>
      <c r="L170" s="22"/>
      <c r="M170" s="8" t="s">
        <v>4</v>
      </c>
      <c r="N170" s="19"/>
    </row>
    <row r="171" spans="2:14" x14ac:dyDescent="0.25">
      <c r="B171" s="12"/>
      <c r="K171" s="8"/>
      <c r="L171" s="22"/>
      <c r="M171" s="8" t="s">
        <v>4</v>
      </c>
      <c r="N171" s="19"/>
    </row>
    <row r="172" spans="2:14" x14ac:dyDescent="0.25">
      <c r="B172" s="12"/>
      <c r="K172" s="8"/>
      <c r="L172" s="22"/>
      <c r="M172" s="8" t="s">
        <v>4</v>
      </c>
      <c r="N172" s="19"/>
    </row>
    <row r="173" spans="2:14" x14ac:dyDescent="0.25">
      <c r="B173" s="12"/>
      <c r="K173" s="8"/>
      <c r="L173" s="22"/>
      <c r="M173" s="8" t="s">
        <v>4</v>
      </c>
      <c r="N173" s="19"/>
    </row>
    <row r="174" spans="2:14" x14ac:dyDescent="0.25">
      <c r="B174" s="12"/>
      <c r="K174" s="8"/>
      <c r="L174" s="22"/>
      <c r="M174" s="8" t="s">
        <v>4</v>
      </c>
      <c r="N174" s="19"/>
    </row>
    <row r="175" spans="2:14" x14ac:dyDescent="0.25">
      <c r="B175" s="12"/>
      <c r="K175" s="8"/>
      <c r="L175" s="22"/>
      <c r="M175" s="8" t="s">
        <v>4</v>
      </c>
      <c r="N175" s="19"/>
    </row>
    <row r="176" spans="2:14" x14ac:dyDescent="0.25">
      <c r="B176" s="12"/>
      <c r="K176" s="8"/>
      <c r="L176" s="22"/>
      <c r="M176" s="8" t="s">
        <v>4</v>
      </c>
      <c r="N176" s="19"/>
    </row>
    <row r="177" spans="2:14" x14ac:dyDescent="0.25">
      <c r="B177" s="12"/>
      <c r="K177" s="8"/>
      <c r="L177" s="22"/>
      <c r="M177" s="8" t="s">
        <v>4</v>
      </c>
      <c r="N177" s="19"/>
    </row>
    <row r="178" spans="2:14" x14ac:dyDescent="0.25">
      <c r="B178" s="12"/>
      <c r="K178" s="8"/>
      <c r="L178" s="22"/>
      <c r="M178" s="8" t="s">
        <v>4</v>
      </c>
      <c r="N178" s="19"/>
    </row>
    <row r="179" spans="2:14" x14ac:dyDescent="0.25">
      <c r="B179" s="12"/>
      <c r="K179" s="8"/>
      <c r="L179" s="22"/>
      <c r="M179" s="8" t="s">
        <v>4</v>
      </c>
      <c r="N179" s="19"/>
    </row>
    <row r="180" spans="2:14" x14ac:dyDescent="0.25">
      <c r="B180" s="12"/>
      <c r="K180" s="8"/>
      <c r="L180" s="22"/>
      <c r="M180" s="8" t="s">
        <v>4</v>
      </c>
      <c r="N180" s="19"/>
    </row>
    <row r="181" spans="2:14" x14ac:dyDescent="0.25">
      <c r="B181" s="12"/>
      <c r="K181" s="8"/>
      <c r="L181" s="22"/>
      <c r="M181" s="8" t="s">
        <v>4</v>
      </c>
      <c r="N181" s="19"/>
    </row>
    <row r="182" spans="2:14" x14ac:dyDescent="0.25">
      <c r="B182" s="12"/>
      <c r="K182" s="8"/>
      <c r="L182" s="22"/>
      <c r="M182" s="8" t="s">
        <v>4</v>
      </c>
      <c r="N182" s="19"/>
    </row>
    <row r="183" spans="2:14" x14ac:dyDescent="0.25">
      <c r="B183" s="12"/>
      <c r="K183" s="8"/>
      <c r="L183" s="22"/>
      <c r="M183" s="8" t="s">
        <v>4</v>
      </c>
      <c r="N183" s="19"/>
    </row>
    <row r="184" spans="2:14" x14ac:dyDescent="0.25">
      <c r="B184" s="12"/>
      <c r="K184" s="8"/>
      <c r="L184" s="22"/>
      <c r="M184" s="8" t="s">
        <v>4</v>
      </c>
      <c r="N184" s="19"/>
    </row>
    <row r="185" spans="2:14" x14ac:dyDescent="0.25">
      <c r="B185" s="12"/>
      <c r="K185" s="8"/>
      <c r="L185" s="22"/>
      <c r="M185" s="8" t="s">
        <v>4</v>
      </c>
      <c r="N185" s="19"/>
    </row>
    <row r="186" spans="2:14" x14ac:dyDescent="0.25">
      <c r="B186" s="12"/>
      <c r="K186" s="8"/>
      <c r="L186" s="22"/>
      <c r="M186" s="8" t="s">
        <v>4</v>
      </c>
      <c r="N186" s="19"/>
    </row>
    <row r="187" spans="2:14" x14ac:dyDescent="0.25">
      <c r="B187" s="12"/>
      <c r="K187" s="8"/>
      <c r="L187" s="22"/>
      <c r="M187" s="8" t="s">
        <v>4</v>
      </c>
      <c r="N187" s="19"/>
    </row>
    <row r="188" spans="2:14" x14ac:dyDescent="0.25">
      <c r="B188" s="12"/>
      <c r="K188" s="8"/>
      <c r="L188" s="22"/>
      <c r="M188" s="8" t="s">
        <v>4</v>
      </c>
      <c r="N188" s="19"/>
    </row>
    <row r="189" spans="2:14" x14ac:dyDescent="0.25">
      <c r="B189" s="12"/>
      <c r="K189" s="8"/>
      <c r="L189" s="22"/>
      <c r="M189" s="8" t="s">
        <v>4</v>
      </c>
      <c r="N189" s="19"/>
    </row>
    <row r="190" spans="2:14" x14ac:dyDescent="0.25">
      <c r="B190" s="12"/>
      <c r="K190" s="8"/>
      <c r="L190" s="22"/>
      <c r="M190" s="8" t="s">
        <v>4</v>
      </c>
      <c r="N190" s="19"/>
    </row>
    <row r="191" spans="2:14" x14ac:dyDescent="0.25">
      <c r="B191" s="12"/>
      <c r="K191" s="8"/>
      <c r="L191" s="22"/>
      <c r="M191" s="8" t="s">
        <v>4</v>
      </c>
      <c r="N191" s="19"/>
    </row>
    <row r="192" spans="2:14" x14ac:dyDescent="0.25">
      <c r="B192" s="12"/>
      <c r="K192" s="8"/>
      <c r="L192" s="22"/>
      <c r="M192" s="8" t="s">
        <v>4</v>
      </c>
      <c r="N192" s="19"/>
    </row>
    <row r="193" spans="2:14" x14ac:dyDescent="0.25">
      <c r="B193" s="12"/>
      <c r="K193" s="8"/>
      <c r="L193" s="22"/>
      <c r="M193" s="8" t="s">
        <v>4</v>
      </c>
      <c r="N193" s="19"/>
    </row>
    <row r="194" spans="2:14" x14ac:dyDescent="0.25">
      <c r="B194" s="12"/>
      <c r="K194" s="8"/>
      <c r="L194" s="22"/>
      <c r="M194" s="8" t="s">
        <v>4</v>
      </c>
      <c r="N194" s="19"/>
    </row>
    <row r="195" spans="2:14" x14ac:dyDescent="0.25">
      <c r="B195" s="12"/>
      <c r="K195" s="8"/>
      <c r="L195" s="22"/>
      <c r="M195" s="8" t="s">
        <v>4</v>
      </c>
      <c r="N195" s="19"/>
    </row>
    <row r="196" spans="2:14" x14ac:dyDescent="0.25">
      <c r="B196" s="12"/>
      <c r="K196" s="8"/>
      <c r="L196" s="22"/>
      <c r="M196" s="8" t="s">
        <v>4</v>
      </c>
      <c r="N196" s="19"/>
    </row>
    <row r="197" spans="2:14" x14ac:dyDescent="0.25">
      <c r="B197" s="12"/>
      <c r="K197" s="8"/>
      <c r="L197" s="22"/>
      <c r="M197" s="8" t="s">
        <v>4</v>
      </c>
      <c r="N197" s="19"/>
    </row>
    <row r="198" spans="2:14" x14ac:dyDescent="0.25">
      <c r="B198" s="12"/>
      <c r="K198" s="8"/>
      <c r="L198" s="22"/>
      <c r="M198" s="8" t="s">
        <v>4</v>
      </c>
      <c r="N198" s="19"/>
    </row>
    <row r="199" spans="2:14" x14ac:dyDescent="0.25">
      <c r="B199" s="12"/>
      <c r="K199" s="8"/>
      <c r="L199" s="22"/>
      <c r="M199" s="8" t="s">
        <v>4</v>
      </c>
      <c r="N199" s="19"/>
    </row>
    <row r="200" spans="2:14" x14ac:dyDescent="0.25">
      <c r="B200" s="12"/>
      <c r="K200" s="8"/>
      <c r="L200" s="22"/>
      <c r="M200" s="8" t="s">
        <v>4</v>
      </c>
      <c r="N200" s="19"/>
    </row>
    <row r="201" spans="2:14" x14ac:dyDescent="0.25">
      <c r="B201" s="12"/>
      <c r="K201" s="8"/>
      <c r="L201" s="22"/>
      <c r="M201" s="8" t="s">
        <v>4</v>
      </c>
      <c r="N201" s="19"/>
    </row>
    <row r="202" spans="2:14" x14ac:dyDescent="0.25">
      <c r="B202" s="12"/>
      <c r="K202" s="8"/>
      <c r="L202" s="22"/>
      <c r="M202" s="8" t="s">
        <v>4</v>
      </c>
      <c r="N202" s="19"/>
    </row>
    <row r="203" spans="2:14" x14ac:dyDescent="0.25">
      <c r="B203" s="12"/>
      <c r="K203" s="8"/>
      <c r="L203" s="22"/>
      <c r="M203" s="8" t="s">
        <v>4</v>
      </c>
      <c r="N203" s="19"/>
    </row>
    <row r="204" spans="2:14" x14ac:dyDescent="0.25">
      <c r="B204" s="12"/>
      <c r="K204" s="8"/>
      <c r="L204" s="22"/>
      <c r="M204" s="8" t="s">
        <v>4</v>
      </c>
      <c r="N204" s="19"/>
    </row>
    <row r="205" spans="2:14" x14ac:dyDescent="0.25">
      <c r="B205" s="12"/>
      <c r="K205" s="8"/>
      <c r="L205" s="22"/>
      <c r="M205" s="8" t="s">
        <v>4</v>
      </c>
      <c r="N205" s="19"/>
    </row>
    <row r="206" spans="2:14" x14ac:dyDescent="0.25">
      <c r="B206" s="12"/>
      <c r="K206" s="8"/>
      <c r="L206" s="22"/>
      <c r="M206" s="8" t="s">
        <v>4</v>
      </c>
      <c r="N206" s="19"/>
    </row>
    <row r="207" spans="2:14" x14ac:dyDescent="0.25">
      <c r="B207" s="12"/>
      <c r="K207" s="8"/>
      <c r="L207" s="22"/>
      <c r="M207" s="8" t="s">
        <v>4</v>
      </c>
      <c r="N207" s="19"/>
    </row>
    <row r="208" spans="2:14" x14ac:dyDescent="0.25">
      <c r="B208" s="12"/>
      <c r="K208" s="8"/>
      <c r="L208" s="22"/>
      <c r="M208" s="8" t="s">
        <v>4</v>
      </c>
      <c r="N208" s="19"/>
    </row>
    <row r="209" spans="2:14" x14ac:dyDescent="0.25">
      <c r="B209" s="12"/>
      <c r="K209" s="8"/>
      <c r="L209" s="22"/>
      <c r="M209" s="8" t="s">
        <v>4</v>
      </c>
      <c r="N209" s="19"/>
    </row>
    <row r="210" spans="2:14" x14ac:dyDescent="0.25">
      <c r="B210" s="12"/>
      <c r="K210" s="8"/>
      <c r="L210" s="22"/>
      <c r="M210" s="8" t="s">
        <v>4</v>
      </c>
      <c r="N210" s="19"/>
    </row>
    <row r="211" spans="2:14" x14ac:dyDescent="0.25">
      <c r="B211" s="12"/>
      <c r="K211" s="8"/>
      <c r="L211" s="22"/>
      <c r="M211" s="8" t="s">
        <v>4</v>
      </c>
      <c r="N211" s="19"/>
    </row>
    <row r="212" spans="2:14" x14ac:dyDescent="0.25">
      <c r="B212" s="12"/>
      <c r="K212" s="8"/>
      <c r="L212" s="22"/>
      <c r="M212" s="8" t="s">
        <v>4</v>
      </c>
      <c r="N212" s="19"/>
    </row>
    <row r="213" spans="2:14" x14ac:dyDescent="0.25">
      <c r="B213" s="12"/>
      <c r="K213" s="8"/>
      <c r="L213" s="22"/>
      <c r="M213" s="8" t="s">
        <v>4</v>
      </c>
      <c r="N213" s="8"/>
    </row>
    <row r="214" spans="2:14" x14ac:dyDescent="0.25">
      <c r="B214" s="12"/>
      <c r="K214" s="8"/>
      <c r="L214" s="22"/>
      <c r="M214" s="8" t="s">
        <v>4</v>
      </c>
      <c r="N214" s="8"/>
    </row>
    <row r="215" spans="2:14" x14ac:dyDescent="0.25">
      <c r="B215" s="12"/>
      <c r="K215" s="8"/>
      <c r="L215" s="22"/>
      <c r="M215" s="8" t="s">
        <v>4</v>
      </c>
      <c r="N215" s="8"/>
    </row>
    <row r="216" spans="2:14" x14ac:dyDescent="0.25">
      <c r="B216" s="12"/>
      <c r="K216" s="8"/>
      <c r="L216" s="22"/>
      <c r="M216" s="8" t="s">
        <v>4</v>
      </c>
      <c r="N216" s="8"/>
    </row>
    <row r="217" spans="2:14" x14ac:dyDescent="0.25">
      <c r="B217" s="12"/>
      <c r="K217" s="8"/>
      <c r="L217" s="22"/>
      <c r="M217" s="8" t="s">
        <v>4</v>
      </c>
      <c r="N217" s="8"/>
    </row>
    <row r="218" spans="2:14" x14ac:dyDescent="0.25">
      <c r="B218" s="12"/>
      <c r="K218" s="8"/>
      <c r="L218" s="22"/>
      <c r="M218" s="8" t="s">
        <v>4</v>
      </c>
      <c r="N218" s="8"/>
    </row>
    <row r="219" spans="2:14" x14ac:dyDescent="0.25">
      <c r="B219" s="12"/>
      <c r="K219" s="8"/>
      <c r="L219" s="22"/>
      <c r="M219" s="8" t="s">
        <v>4</v>
      </c>
      <c r="N219" s="8"/>
    </row>
    <row r="220" spans="2:14" x14ac:dyDescent="0.25">
      <c r="B220" s="12"/>
      <c r="K220" s="8"/>
      <c r="L220" s="22"/>
      <c r="M220" s="8" t="s">
        <v>4</v>
      </c>
      <c r="N220" s="8"/>
    </row>
    <row r="221" spans="2:14" x14ac:dyDescent="0.25">
      <c r="B221" s="12"/>
      <c r="K221" s="8"/>
      <c r="L221" s="22"/>
      <c r="M221" s="8" t="s">
        <v>4</v>
      </c>
      <c r="N221" s="8"/>
    </row>
    <row r="222" spans="2:14" x14ac:dyDescent="0.25">
      <c r="B222" s="12"/>
      <c r="K222" s="8"/>
      <c r="L222" s="22"/>
      <c r="M222" s="8" t="s">
        <v>4</v>
      </c>
      <c r="N222" s="8"/>
    </row>
    <row r="223" spans="2:14" x14ac:dyDescent="0.25">
      <c r="B223" s="12"/>
      <c r="K223" s="8"/>
      <c r="L223" s="22"/>
      <c r="M223" s="8" t="s">
        <v>4</v>
      </c>
      <c r="N223" s="8"/>
    </row>
    <row r="224" spans="2:14" x14ac:dyDescent="0.25">
      <c r="B224" s="12"/>
      <c r="K224" s="8"/>
      <c r="L224" s="22"/>
      <c r="M224" s="8" t="s">
        <v>4</v>
      </c>
      <c r="N224" s="8"/>
    </row>
    <row r="225" spans="2:14" x14ac:dyDescent="0.25">
      <c r="B225" s="12"/>
      <c r="K225" s="8"/>
      <c r="L225" s="22"/>
      <c r="M225" s="8" t="s">
        <v>4</v>
      </c>
      <c r="N225" s="8"/>
    </row>
    <row r="226" spans="2:14" x14ac:dyDescent="0.25">
      <c r="B226" s="12"/>
      <c r="K226" s="8"/>
      <c r="L226" s="22"/>
      <c r="M226" s="8" t="s">
        <v>4</v>
      </c>
      <c r="N226" s="8"/>
    </row>
    <row r="227" spans="2:14" x14ac:dyDescent="0.25">
      <c r="B227" s="12"/>
      <c r="K227" s="8"/>
      <c r="L227" s="22"/>
      <c r="M227" s="8" t="s">
        <v>4</v>
      </c>
      <c r="N227" s="8"/>
    </row>
    <row r="228" spans="2:14" x14ac:dyDescent="0.25">
      <c r="B228" s="12"/>
      <c r="K228" s="8"/>
      <c r="L228" s="22"/>
      <c r="M228" s="8" t="s">
        <v>4</v>
      </c>
      <c r="N228" s="8"/>
    </row>
    <row r="229" spans="2:14" x14ac:dyDescent="0.25">
      <c r="B229" s="12"/>
      <c r="K229" s="8"/>
      <c r="L229" s="22"/>
      <c r="M229" s="8" t="s">
        <v>4</v>
      </c>
      <c r="N229" s="8"/>
    </row>
    <row r="230" spans="2:14" x14ac:dyDescent="0.25">
      <c r="B230" s="12"/>
      <c r="K230" s="8"/>
      <c r="L230" s="22"/>
      <c r="M230" s="8" t="s">
        <v>4</v>
      </c>
      <c r="N230" s="8"/>
    </row>
    <row r="231" spans="2:14" x14ac:dyDescent="0.25">
      <c r="B231" s="12"/>
      <c r="K231" s="8"/>
      <c r="L231" s="22"/>
      <c r="M231" s="8" t="s">
        <v>4</v>
      </c>
      <c r="N231" s="8"/>
    </row>
    <row r="232" spans="2:14" x14ac:dyDescent="0.25">
      <c r="B232" s="12"/>
      <c r="K232" s="8"/>
      <c r="L232" s="22"/>
      <c r="M232" s="8" t="s">
        <v>4</v>
      </c>
      <c r="N232" s="8"/>
    </row>
    <row r="233" spans="2:14" x14ac:dyDescent="0.25">
      <c r="B233" s="12"/>
      <c r="K233" s="8"/>
      <c r="L233" s="22"/>
      <c r="M233" s="8" t="s">
        <v>4</v>
      </c>
      <c r="N233" s="8"/>
    </row>
    <row r="234" spans="2:14" x14ac:dyDescent="0.25">
      <c r="B234" s="12"/>
      <c r="K234" s="8"/>
      <c r="L234" s="22"/>
      <c r="M234" s="8" t="s">
        <v>4</v>
      </c>
      <c r="N234" s="8"/>
    </row>
    <row r="235" spans="2:14" x14ac:dyDescent="0.25">
      <c r="B235" s="12"/>
      <c r="K235" s="8"/>
      <c r="L235" s="22"/>
      <c r="M235" s="8" t="s">
        <v>4</v>
      </c>
      <c r="N235" s="8"/>
    </row>
    <row r="236" spans="2:14" x14ac:dyDescent="0.25">
      <c r="B236" s="12"/>
      <c r="K236" s="8"/>
      <c r="L236" s="22"/>
      <c r="M236" s="8" t="s">
        <v>4</v>
      </c>
      <c r="N236" s="8"/>
    </row>
    <row r="237" spans="2:14" x14ac:dyDescent="0.25">
      <c r="B237" s="12"/>
      <c r="K237" s="8"/>
      <c r="L237" s="22"/>
      <c r="M237" s="8" t="s">
        <v>4</v>
      </c>
      <c r="N237" s="8"/>
    </row>
    <row r="238" spans="2:14" x14ac:dyDescent="0.25">
      <c r="B238" s="12"/>
      <c r="K238" s="8"/>
      <c r="L238" s="22"/>
      <c r="M238" s="8" t="s">
        <v>4</v>
      </c>
      <c r="N238" s="8"/>
    </row>
    <row r="239" spans="2:14" x14ac:dyDescent="0.25">
      <c r="B239" s="12"/>
      <c r="K239" s="8"/>
      <c r="L239" s="22"/>
      <c r="M239" s="8" t="s">
        <v>4</v>
      </c>
      <c r="N239" s="8"/>
    </row>
    <row r="240" spans="2:14" x14ac:dyDescent="0.25">
      <c r="B240" s="12"/>
      <c r="K240" s="8"/>
      <c r="L240" s="22"/>
      <c r="M240" s="8" t="s">
        <v>4</v>
      </c>
      <c r="N240" s="8"/>
    </row>
    <row r="241" spans="2:14" x14ac:dyDescent="0.25">
      <c r="B241" s="12"/>
      <c r="K241" s="8"/>
      <c r="L241" s="22"/>
      <c r="M241" s="8" t="s">
        <v>4</v>
      </c>
      <c r="N241" s="8"/>
    </row>
    <row r="242" spans="2:14" x14ac:dyDescent="0.25">
      <c r="B242" s="12"/>
      <c r="K242" s="8"/>
      <c r="L242" s="22"/>
      <c r="M242" s="8" t="s">
        <v>4</v>
      </c>
      <c r="N242" s="8"/>
    </row>
    <row r="243" spans="2:14" x14ac:dyDescent="0.25">
      <c r="B243" s="12"/>
      <c r="K243" s="8"/>
      <c r="L243" s="22"/>
      <c r="M243" s="8" t="s">
        <v>4</v>
      </c>
      <c r="N243" s="8"/>
    </row>
    <row r="244" spans="2:14" x14ac:dyDescent="0.25">
      <c r="B244" s="12"/>
      <c r="K244" s="8"/>
      <c r="L244" s="22"/>
      <c r="M244" s="8" t="s">
        <v>4</v>
      </c>
      <c r="N244" s="8"/>
    </row>
    <row r="245" spans="2:14" x14ac:dyDescent="0.25">
      <c r="B245" s="12"/>
      <c r="K245" s="8"/>
      <c r="L245" s="22"/>
      <c r="M245" s="8" t="s">
        <v>4</v>
      </c>
      <c r="N245" s="8"/>
    </row>
    <row r="246" spans="2:14" x14ac:dyDescent="0.25">
      <c r="B246" s="12"/>
      <c r="K246" s="8"/>
      <c r="L246" s="22"/>
      <c r="M246" s="8" t="s">
        <v>4</v>
      </c>
      <c r="N246" s="8"/>
    </row>
    <row r="247" spans="2:14" x14ac:dyDescent="0.25">
      <c r="B247" s="12"/>
      <c r="K247" s="8"/>
      <c r="L247" s="22"/>
      <c r="M247" s="8" t="s">
        <v>4</v>
      </c>
      <c r="N247" s="8"/>
    </row>
    <row r="248" spans="2:14" x14ac:dyDescent="0.25">
      <c r="B248" s="12"/>
      <c r="K248" s="8"/>
      <c r="L248" s="22"/>
      <c r="M248" s="8" t="s">
        <v>4</v>
      </c>
      <c r="N248" s="8"/>
    </row>
    <row r="249" spans="2:14" x14ac:dyDescent="0.25">
      <c r="B249" s="12"/>
      <c r="K249" s="8"/>
      <c r="L249" s="22"/>
      <c r="M249" s="8" t="s">
        <v>4</v>
      </c>
      <c r="N249" s="8"/>
    </row>
    <row r="250" spans="2:14" x14ac:dyDescent="0.25">
      <c r="B250" s="12"/>
      <c r="K250" s="8"/>
      <c r="L250" s="22"/>
      <c r="M250" s="8" t="s">
        <v>4</v>
      </c>
      <c r="N250" s="8"/>
    </row>
    <row r="251" spans="2:14" x14ac:dyDescent="0.25">
      <c r="B251" s="12"/>
      <c r="K251" s="8"/>
      <c r="L251" s="22"/>
      <c r="M251" s="8" t="s">
        <v>4</v>
      </c>
      <c r="N251" s="8"/>
    </row>
    <row r="252" spans="2:14" x14ac:dyDescent="0.25">
      <c r="B252" s="12"/>
      <c r="K252" s="8"/>
      <c r="L252" s="22"/>
      <c r="M252" s="8" t="s">
        <v>4</v>
      </c>
      <c r="N252" s="8"/>
    </row>
    <row r="253" spans="2:14" x14ac:dyDescent="0.25">
      <c r="B253" s="12"/>
      <c r="K253" s="8"/>
      <c r="L253" s="22"/>
      <c r="M253" s="8" t="s">
        <v>4</v>
      </c>
      <c r="N253" s="8"/>
    </row>
    <row r="254" spans="2:14" x14ac:dyDescent="0.25">
      <c r="B254" s="12"/>
      <c r="K254" s="8"/>
      <c r="L254" s="22"/>
      <c r="M254" s="8" t="s">
        <v>4</v>
      </c>
      <c r="N254" s="8"/>
    </row>
    <row r="255" spans="2:14" x14ac:dyDescent="0.25">
      <c r="B255" s="12"/>
      <c r="K255" s="8"/>
      <c r="L255" s="22"/>
      <c r="M255" s="8" t="s">
        <v>4</v>
      </c>
      <c r="N255" s="8"/>
    </row>
    <row r="256" spans="2:14" x14ac:dyDescent="0.25">
      <c r="B256" s="12"/>
      <c r="K256" s="8"/>
      <c r="L256" s="22"/>
      <c r="M256" s="8" t="s">
        <v>4</v>
      </c>
      <c r="N256" s="8"/>
    </row>
    <row r="257" spans="2:14" x14ac:dyDescent="0.25">
      <c r="B257" s="12"/>
      <c r="K257" s="8"/>
      <c r="L257" s="22"/>
      <c r="M257" s="8" t="s">
        <v>4</v>
      </c>
      <c r="N257" s="8"/>
    </row>
    <row r="258" spans="2:14" x14ac:dyDescent="0.25">
      <c r="B258" s="12"/>
      <c r="K258" s="8"/>
      <c r="L258" s="22"/>
      <c r="M258" s="8" t="s">
        <v>4</v>
      </c>
      <c r="N258" s="8"/>
    </row>
    <row r="259" spans="2:14" x14ac:dyDescent="0.25">
      <c r="B259" s="12"/>
      <c r="K259" s="8"/>
      <c r="L259" s="22"/>
      <c r="M259" s="8" t="s">
        <v>4</v>
      </c>
      <c r="N259" s="8"/>
    </row>
    <row r="260" spans="2:14" x14ac:dyDescent="0.25">
      <c r="B260" s="12"/>
      <c r="K260" s="8"/>
      <c r="L260" s="22"/>
      <c r="M260" s="8" t="s">
        <v>4</v>
      </c>
      <c r="N260" s="8"/>
    </row>
    <row r="261" spans="2:14" x14ac:dyDescent="0.25">
      <c r="B261" s="12"/>
      <c r="K261" s="8"/>
      <c r="L261" s="22"/>
      <c r="M261" s="8" t="s">
        <v>4</v>
      </c>
      <c r="N261" s="8"/>
    </row>
    <row r="262" spans="2:14" x14ac:dyDescent="0.25">
      <c r="B262" s="12"/>
      <c r="K262" s="8"/>
      <c r="L262" s="22"/>
      <c r="M262" s="8" t="s">
        <v>4</v>
      </c>
      <c r="N262" s="8"/>
    </row>
    <row r="263" spans="2:14" x14ac:dyDescent="0.25">
      <c r="B263" s="12"/>
      <c r="K263" s="8"/>
      <c r="L263" s="22"/>
      <c r="M263" s="8" t="s">
        <v>4</v>
      </c>
      <c r="N263" s="8"/>
    </row>
    <row r="264" spans="2:14" x14ac:dyDescent="0.25">
      <c r="B264" s="12"/>
      <c r="K264" s="8"/>
      <c r="L264" s="22"/>
      <c r="M264" s="8" t="s">
        <v>4</v>
      </c>
      <c r="N264" s="8"/>
    </row>
    <row r="265" spans="2:14" x14ac:dyDescent="0.25">
      <c r="B265" s="12"/>
      <c r="K265" s="8"/>
      <c r="L265" s="22"/>
      <c r="M265" s="8" t="s">
        <v>4</v>
      </c>
      <c r="N265" s="8"/>
    </row>
    <row r="266" spans="2:14" x14ac:dyDescent="0.25">
      <c r="B266" s="12"/>
      <c r="K266" s="8"/>
      <c r="L266" s="22"/>
      <c r="M266" s="8" t="s">
        <v>4</v>
      </c>
      <c r="N266" s="8"/>
    </row>
    <row r="267" spans="2:14" x14ac:dyDescent="0.25">
      <c r="B267" s="12"/>
      <c r="K267" s="8"/>
      <c r="L267" s="22"/>
      <c r="M267" s="8" t="s">
        <v>4</v>
      </c>
      <c r="N267" s="8"/>
    </row>
    <row r="268" spans="2:14" x14ac:dyDescent="0.25">
      <c r="B268" s="12"/>
      <c r="K268" s="8"/>
      <c r="L268" s="22"/>
      <c r="M268" s="8" t="s">
        <v>4</v>
      </c>
      <c r="N268" s="8"/>
    </row>
    <row r="269" spans="2:14" x14ac:dyDescent="0.25">
      <c r="B269" s="12"/>
      <c r="K269" s="8"/>
      <c r="L269" s="22"/>
      <c r="M269" s="8" t="s">
        <v>4</v>
      </c>
      <c r="N269" s="8"/>
    </row>
    <row r="270" spans="2:14" x14ac:dyDescent="0.25">
      <c r="B270" s="12"/>
      <c r="K270" s="8"/>
      <c r="L270" s="22"/>
      <c r="M270" s="8" t="s">
        <v>4</v>
      </c>
      <c r="N270" s="8"/>
    </row>
    <row r="271" spans="2:14" x14ac:dyDescent="0.25">
      <c r="B271" s="12"/>
      <c r="K271" s="8"/>
      <c r="L271" s="22"/>
      <c r="M271" s="8" t="s">
        <v>4</v>
      </c>
      <c r="N271" s="8"/>
    </row>
    <row r="272" spans="2:14" x14ac:dyDescent="0.25">
      <c r="B272" s="12"/>
      <c r="K272" s="8"/>
      <c r="L272" s="22"/>
      <c r="M272" s="8" t="s">
        <v>4</v>
      </c>
      <c r="N272" s="8"/>
    </row>
    <row r="273" spans="2:14" x14ac:dyDescent="0.25">
      <c r="B273" s="12"/>
      <c r="K273" s="8"/>
      <c r="L273" s="22"/>
      <c r="M273" s="8" t="s">
        <v>4</v>
      </c>
      <c r="N273" s="8"/>
    </row>
    <row r="274" spans="2:14" x14ac:dyDescent="0.25">
      <c r="B274" s="12"/>
      <c r="K274" s="8"/>
      <c r="L274" s="22"/>
      <c r="M274" s="8" t="s">
        <v>4</v>
      </c>
      <c r="N274" s="8"/>
    </row>
    <row r="275" spans="2:14" x14ac:dyDescent="0.25">
      <c r="B275" s="12"/>
      <c r="K275" s="8"/>
      <c r="L275" s="22"/>
      <c r="M275" s="8" t="s">
        <v>4</v>
      </c>
      <c r="N275" s="8"/>
    </row>
    <row r="276" spans="2:14" x14ac:dyDescent="0.25">
      <c r="B276" s="12"/>
      <c r="K276" s="8"/>
      <c r="L276" s="22"/>
      <c r="M276" s="8" t="s">
        <v>4</v>
      </c>
      <c r="N276" s="8"/>
    </row>
    <row r="277" spans="2:14" x14ac:dyDescent="0.25">
      <c r="B277" s="12"/>
      <c r="K277" s="8"/>
      <c r="L277" s="22"/>
      <c r="M277" s="8" t="s">
        <v>4</v>
      </c>
      <c r="N277" s="8"/>
    </row>
    <row r="278" spans="2:14" x14ac:dyDescent="0.25">
      <c r="B278" s="12"/>
      <c r="K278" s="8"/>
      <c r="L278" s="22"/>
      <c r="M278" s="8" t="s">
        <v>4</v>
      </c>
      <c r="N278" s="8"/>
    </row>
    <row r="279" spans="2:14" x14ac:dyDescent="0.25">
      <c r="B279" s="12"/>
      <c r="K279" s="8"/>
      <c r="L279" s="22"/>
      <c r="M279" s="8" t="s">
        <v>4</v>
      </c>
      <c r="N279" s="8"/>
    </row>
    <row r="280" spans="2:14" x14ac:dyDescent="0.25">
      <c r="B280" s="12"/>
    </row>
    <row r="281" spans="2:14" x14ac:dyDescent="0.25">
      <c r="B281" s="12"/>
    </row>
    <row r="282" spans="2:14" x14ac:dyDescent="0.25">
      <c r="B282" s="12"/>
    </row>
    <row r="283" spans="2:14" x14ac:dyDescent="0.25">
      <c r="B283" s="12"/>
    </row>
    <row r="284" spans="2:14" x14ac:dyDescent="0.25">
      <c r="B284" s="12"/>
    </row>
    <row r="285" spans="2:14" x14ac:dyDescent="0.25">
      <c r="B285" s="12"/>
    </row>
    <row r="286" spans="2:14" x14ac:dyDescent="0.25">
      <c r="B286" s="12"/>
    </row>
    <row r="287" spans="2:14" x14ac:dyDescent="0.25">
      <c r="B287" s="12"/>
    </row>
    <row r="288" spans="2:14" x14ac:dyDescent="0.25">
      <c r="B288" s="12"/>
    </row>
    <row r="289" spans="2:2" x14ac:dyDescent="0.25">
      <c r="B289" s="12"/>
    </row>
    <row r="290" spans="2:2" x14ac:dyDescent="0.25">
      <c r="B290" s="12"/>
    </row>
    <row r="291" spans="2:2" x14ac:dyDescent="0.25">
      <c r="B291" s="12"/>
    </row>
    <row r="292" spans="2:2" x14ac:dyDescent="0.25">
      <c r="B292" s="12"/>
    </row>
    <row r="293" spans="2:2" x14ac:dyDescent="0.25">
      <c r="B293" s="12"/>
    </row>
    <row r="294" spans="2:2" x14ac:dyDescent="0.25">
      <c r="B294" s="12"/>
    </row>
    <row r="295" spans="2:2" x14ac:dyDescent="0.25">
      <c r="B295" s="12"/>
    </row>
    <row r="296" spans="2:2" x14ac:dyDescent="0.25">
      <c r="B296" s="12"/>
    </row>
    <row r="297" spans="2:2" x14ac:dyDescent="0.25">
      <c r="B297" s="12"/>
    </row>
    <row r="298" spans="2:2" x14ac:dyDescent="0.25">
      <c r="B298" s="12"/>
    </row>
    <row r="299" spans="2:2" x14ac:dyDescent="0.25">
      <c r="B299" s="12"/>
    </row>
    <row r="300" spans="2:2" x14ac:dyDescent="0.25">
      <c r="B300" s="12"/>
    </row>
    <row r="301" spans="2:2" x14ac:dyDescent="0.25">
      <c r="B301" s="12"/>
    </row>
    <row r="302" spans="2:2" x14ac:dyDescent="0.25">
      <c r="B302" s="12"/>
    </row>
    <row r="303" spans="2:2" x14ac:dyDescent="0.25">
      <c r="B303" s="12"/>
    </row>
    <row r="304" spans="2:2" x14ac:dyDescent="0.25">
      <c r="B304" s="12"/>
    </row>
    <row r="305" spans="2:2" x14ac:dyDescent="0.25">
      <c r="B305" s="12"/>
    </row>
    <row r="306" spans="2:2" x14ac:dyDescent="0.25">
      <c r="B306" s="12"/>
    </row>
    <row r="307" spans="2:2" x14ac:dyDescent="0.25">
      <c r="B307" s="12"/>
    </row>
    <row r="308" spans="2:2" x14ac:dyDescent="0.25">
      <c r="B308" s="12"/>
    </row>
    <row r="309" spans="2:2" x14ac:dyDescent="0.25">
      <c r="B309" s="12"/>
    </row>
    <row r="310" spans="2:2" x14ac:dyDescent="0.25">
      <c r="B310" s="12"/>
    </row>
    <row r="311" spans="2:2" x14ac:dyDescent="0.25">
      <c r="B311" s="12"/>
    </row>
    <row r="312" spans="2:2" x14ac:dyDescent="0.25">
      <c r="B312" s="12"/>
    </row>
    <row r="313" spans="2:2" x14ac:dyDescent="0.25">
      <c r="B313" s="12"/>
    </row>
    <row r="314" spans="2:2" x14ac:dyDescent="0.25">
      <c r="B314" s="12"/>
    </row>
    <row r="315" spans="2:2" x14ac:dyDescent="0.25">
      <c r="B315" s="12"/>
    </row>
    <row r="316" spans="2:2" x14ac:dyDescent="0.25">
      <c r="B316" s="12"/>
    </row>
    <row r="317" spans="2:2" x14ac:dyDescent="0.25">
      <c r="B317" s="12"/>
    </row>
    <row r="318" spans="2:2" x14ac:dyDescent="0.25">
      <c r="B318" s="12"/>
    </row>
    <row r="319" spans="2:2" x14ac:dyDescent="0.25">
      <c r="B319" s="12"/>
    </row>
    <row r="320" spans="2:2" x14ac:dyDescent="0.25">
      <c r="B320" s="12"/>
    </row>
    <row r="321" spans="2:2" x14ac:dyDescent="0.25">
      <c r="B321" s="12"/>
    </row>
    <row r="322" spans="2:2" x14ac:dyDescent="0.25">
      <c r="B322" s="12"/>
    </row>
    <row r="323" spans="2:2" x14ac:dyDescent="0.25">
      <c r="B323" s="12"/>
    </row>
    <row r="324" spans="2:2" x14ac:dyDescent="0.25">
      <c r="B324" s="12"/>
    </row>
    <row r="325" spans="2:2" x14ac:dyDescent="0.25">
      <c r="B325" s="12"/>
    </row>
    <row r="326" spans="2:2" x14ac:dyDescent="0.25">
      <c r="B326" s="12"/>
    </row>
    <row r="327" spans="2:2" x14ac:dyDescent="0.25">
      <c r="B327" s="12"/>
    </row>
    <row r="328" spans="2:2" x14ac:dyDescent="0.25">
      <c r="B328" s="12"/>
    </row>
    <row r="329" spans="2:2" x14ac:dyDescent="0.25">
      <c r="B329" s="12"/>
    </row>
    <row r="330" spans="2:2" x14ac:dyDescent="0.25">
      <c r="B330" s="12"/>
    </row>
    <row r="331" spans="2:2" x14ac:dyDescent="0.25">
      <c r="B331" s="12"/>
    </row>
    <row r="332" spans="2:2" x14ac:dyDescent="0.25">
      <c r="B332" s="12"/>
    </row>
    <row r="333" spans="2:2" x14ac:dyDescent="0.25">
      <c r="B333" s="12"/>
    </row>
    <row r="334" spans="2:2" x14ac:dyDescent="0.25">
      <c r="B334" s="12"/>
    </row>
    <row r="335" spans="2:2" x14ac:dyDescent="0.25">
      <c r="B335" s="12"/>
    </row>
    <row r="336" spans="2:2" x14ac:dyDescent="0.25">
      <c r="B336" s="12"/>
    </row>
    <row r="337" spans="2:2" x14ac:dyDescent="0.25">
      <c r="B337" s="12"/>
    </row>
    <row r="338" spans="2:2" x14ac:dyDescent="0.25">
      <c r="B338" s="12"/>
    </row>
    <row r="339" spans="2:2" x14ac:dyDescent="0.25">
      <c r="B339" s="12"/>
    </row>
    <row r="340" spans="2:2" x14ac:dyDescent="0.25">
      <c r="B340" s="12"/>
    </row>
    <row r="341" spans="2:2" x14ac:dyDescent="0.25">
      <c r="B341" s="12"/>
    </row>
    <row r="342" spans="2:2" x14ac:dyDescent="0.25">
      <c r="B342" s="12"/>
    </row>
    <row r="343" spans="2:2" x14ac:dyDescent="0.25">
      <c r="B343" s="12"/>
    </row>
    <row r="344" spans="2:2" x14ac:dyDescent="0.25">
      <c r="B344" s="12"/>
    </row>
    <row r="345" spans="2:2" x14ac:dyDescent="0.25">
      <c r="B345" s="12"/>
    </row>
    <row r="346" spans="2:2" x14ac:dyDescent="0.25">
      <c r="B346" s="12"/>
    </row>
    <row r="347" spans="2:2" x14ac:dyDescent="0.25">
      <c r="B347" s="12"/>
    </row>
    <row r="348" spans="2:2" x14ac:dyDescent="0.25">
      <c r="B348" s="12"/>
    </row>
    <row r="349" spans="2:2" x14ac:dyDescent="0.25">
      <c r="B349" s="12"/>
    </row>
    <row r="350" spans="2:2" x14ac:dyDescent="0.25">
      <c r="B350" s="12"/>
    </row>
    <row r="351" spans="2:2" x14ac:dyDescent="0.25">
      <c r="B351" s="12"/>
    </row>
    <row r="352" spans="2:2" x14ac:dyDescent="0.25">
      <c r="B352" s="12"/>
    </row>
    <row r="353" spans="2:2" x14ac:dyDescent="0.25">
      <c r="B353" s="12"/>
    </row>
    <row r="354" spans="2:2" x14ac:dyDescent="0.25">
      <c r="B354" s="12"/>
    </row>
    <row r="355" spans="2:2" x14ac:dyDescent="0.25">
      <c r="B355" s="12"/>
    </row>
    <row r="356" spans="2:2" x14ac:dyDescent="0.25">
      <c r="B356" s="12"/>
    </row>
    <row r="357" spans="2:2" x14ac:dyDescent="0.25">
      <c r="B357" s="12"/>
    </row>
    <row r="358" spans="2:2" x14ac:dyDescent="0.25">
      <c r="B358" s="12"/>
    </row>
    <row r="359" spans="2:2" x14ac:dyDescent="0.25">
      <c r="B359" s="12"/>
    </row>
    <row r="360" spans="2:2" x14ac:dyDescent="0.25">
      <c r="B360" s="12"/>
    </row>
    <row r="361" spans="2:2" x14ac:dyDescent="0.25">
      <c r="B361" s="12"/>
    </row>
    <row r="362" spans="2:2" x14ac:dyDescent="0.25">
      <c r="B362" s="12"/>
    </row>
    <row r="363" spans="2:2" x14ac:dyDescent="0.25">
      <c r="B363" s="12"/>
    </row>
    <row r="364" spans="2:2" x14ac:dyDescent="0.25">
      <c r="B364" s="12"/>
    </row>
    <row r="365" spans="2:2" x14ac:dyDescent="0.25">
      <c r="B365" s="12"/>
    </row>
    <row r="366" spans="2:2" x14ac:dyDescent="0.25">
      <c r="B366" s="12"/>
    </row>
    <row r="367" spans="2:2" x14ac:dyDescent="0.25">
      <c r="B367" s="12"/>
    </row>
    <row r="368" spans="2:2" x14ac:dyDescent="0.25">
      <c r="B368" s="12"/>
    </row>
    <row r="369" spans="2:2" x14ac:dyDescent="0.25">
      <c r="B369" s="12"/>
    </row>
    <row r="370" spans="2:2" x14ac:dyDescent="0.25">
      <c r="B370" s="12"/>
    </row>
    <row r="371" spans="2:2" x14ac:dyDescent="0.25">
      <c r="B371" s="12"/>
    </row>
    <row r="372" spans="2:2" x14ac:dyDescent="0.25">
      <c r="B372" s="12"/>
    </row>
    <row r="373" spans="2:2" x14ac:dyDescent="0.25">
      <c r="B373" s="12"/>
    </row>
    <row r="374" spans="2:2" x14ac:dyDescent="0.25">
      <c r="B374" s="12"/>
    </row>
    <row r="375" spans="2:2" x14ac:dyDescent="0.25">
      <c r="B375" s="12"/>
    </row>
    <row r="376" spans="2:2" x14ac:dyDescent="0.25">
      <c r="B376" s="12"/>
    </row>
    <row r="377" spans="2:2" x14ac:dyDescent="0.25">
      <c r="B377" s="12"/>
    </row>
    <row r="378" spans="2:2" x14ac:dyDescent="0.25">
      <c r="B378" s="12"/>
    </row>
    <row r="379" spans="2:2" x14ac:dyDescent="0.25">
      <c r="B379" s="12"/>
    </row>
    <row r="380" spans="2:2" x14ac:dyDescent="0.25">
      <c r="B380" s="12"/>
    </row>
    <row r="381" spans="2:2" x14ac:dyDescent="0.25">
      <c r="B381" s="12"/>
    </row>
    <row r="382" spans="2:2" x14ac:dyDescent="0.25">
      <c r="B382" s="12"/>
    </row>
    <row r="383" spans="2:2" x14ac:dyDescent="0.25">
      <c r="B383" s="12"/>
    </row>
    <row r="384" spans="2:2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  <row r="392" spans="2:2" x14ac:dyDescent="0.25">
      <c r="B392" s="12"/>
    </row>
    <row r="393" spans="2:2" x14ac:dyDescent="0.25">
      <c r="B393" s="12"/>
    </row>
    <row r="394" spans="2:2" x14ac:dyDescent="0.25">
      <c r="B394" s="12"/>
    </row>
    <row r="395" spans="2:2" x14ac:dyDescent="0.25">
      <c r="B395" s="12"/>
    </row>
    <row r="396" spans="2:2" x14ac:dyDescent="0.25">
      <c r="B396" s="12"/>
    </row>
    <row r="397" spans="2:2" x14ac:dyDescent="0.25">
      <c r="B397" s="12"/>
    </row>
    <row r="398" spans="2:2" x14ac:dyDescent="0.25">
      <c r="B398" s="12"/>
    </row>
    <row r="399" spans="2:2" x14ac:dyDescent="0.25">
      <c r="B399" s="12"/>
    </row>
    <row r="400" spans="2:2" x14ac:dyDescent="0.25">
      <c r="B400" s="12"/>
    </row>
    <row r="401" spans="2:2" x14ac:dyDescent="0.25">
      <c r="B401" s="12"/>
    </row>
    <row r="402" spans="2:2" x14ac:dyDescent="0.25">
      <c r="B402" s="12"/>
    </row>
    <row r="403" spans="2:2" x14ac:dyDescent="0.25">
      <c r="B403" s="12"/>
    </row>
    <row r="404" spans="2:2" x14ac:dyDescent="0.25">
      <c r="B404" s="12"/>
    </row>
    <row r="405" spans="2:2" x14ac:dyDescent="0.25">
      <c r="B405" s="12"/>
    </row>
    <row r="406" spans="2:2" x14ac:dyDescent="0.25">
      <c r="B406" s="12"/>
    </row>
    <row r="407" spans="2:2" x14ac:dyDescent="0.25">
      <c r="B407" s="12"/>
    </row>
  </sheetData>
  <mergeCells count="12">
    <mergeCell ref="A1:N1"/>
    <mergeCell ref="A2:N2"/>
    <mergeCell ref="A3:N3"/>
    <mergeCell ref="A4:N4"/>
    <mergeCell ref="A82:A83"/>
    <mergeCell ref="N7:N8"/>
    <mergeCell ref="B7:B8"/>
    <mergeCell ref="A7:A9"/>
    <mergeCell ref="C8:C9"/>
    <mergeCell ref="D8:D9"/>
    <mergeCell ref="J7:M7"/>
    <mergeCell ref="C7:I7"/>
  </mergeCells>
  <pageMargins left="0.19685039370078741" right="0" top="1.1417322834645669" bottom="0.74803149606299213" header="0.31496062992125984" footer="0.31496062992125984"/>
  <pageSetup scale="8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funcionamiento</vt:lpstr>
      <vt:lpstr>inversiones</vt:lpstr>
      <vt:lpstr>ingresos!Área_de_impresión</vt:lpstr>
      <vt:lpstr>inversiones!Área_de_impresión</vt:lpstr>
      <vt:lpstr>funcionamiento!Títulos_a_imprimir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2023-09-08T15:34:25Z</cp:lastPrinted>
  <dcterms:created xsi:type="dcterms:W3CDTF">2010-01-07T20:52:23Z</dcterms:created>
  <dcterms:modified xsi:type="dcterms:W3CDTF">2023-09-19T16:11:29Z</dcterms:modified>
</cp:coreProperties>
</file>