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95.22\Server\PRESUPUESTO_SERVIDOR\INFORMES DE EJECUCION POR AÑO\2023\ENERO\"/>
    </mc:Choice>
  </mc:AlternateContent>
  <bookViews>
    <workbookView xWindow="0" yWindow="0" windowWidth="28800" windowHeight="11430" tabRatio="876" activeTab="2"/>
  </bookViews>
  <sheets>
    <sheet name="Ingresos" sheetId="9" r:id="rId1"/>
    <sheet name="Funcionamiento" sheetId="24" r:id="rId2"/>
    <sheet name="INVxOBJETO" sheetId="23" r:id="rId3"/>
  </sheets>
  <externalReferences>
    <externalReference r:id="rId4"/>
  </externalReferences>
  <definedNames>
    <definedName name="a">"$#REF!.$CP$1"</definedName>
    <definedName name="_xlnm.Print_Area" localSheetId="0">Ingresos!$A$1:$I$31</definedName>
    <definedName name="_xlnm.Print_Area" localSheetId="2">INVxOBJETO!$A$1:$N$59</definedName>
    <definedName name="Excel_BuiltIn_Print_Area_12_1">"$#REF!.$A$1:$L$197"</definedName>
    <definedName name="Excel_BuiltIn_Print_Area_12_1_1">"$#REF!.$B$10:$L$205"</definedName>
    <definedName name="Excel_BuiltIn_Print_Area_12_1_1_1">"$#REF!.$B$10:$L$206"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8_1">[1]INGRESOS!$A$6:$I$39</definedName>
    <definedName name="Excel_BuiltIn_Print_Area_8_1_1">[1]INGRESOS!$A$6:$I$40</definedName>
    <definedName name="Excel_BuiltIn_Print_Area_9_1">#REF!</definedName>
    <definedName name="Excel_BuiltIn_Print_Titles_11">#REF!</definedName>
    <definedName name="Excel_BuiltIn_Print_Titles_12_1">"$#REF!.$A$1:$B$65535;$#REF!.$A$1:$IV$7"</definedName>
    <definedName name="Excel_BuiltIn_Print_Titles_7">#REF!</definedName>
    <definedName name="Excel_BuiltIn_Print_Titles_7_1">"$cuadro_A_1.$#REF!$#REF!:$#REF!$#REF!"</definedName>
    <definedName name="Excel_BuiltIn_Print_Titles_8_1">[1]INGRESOS!$A$1:$IV$5</definedName>
    <definedName name="_xlnm.Print_Titles" localSheetId="1">Funcionamiento!$4:$11</definedName>
  </definedNames>
  <calcPr calcId="162913"/>
</workbook>
</file>

<file path=xl/calcChain.xml><?xml version="1.0" encoding="utf-8"?>
<calcChain xmlns="http://schemas.openxmlformats.org/spreadsheetml/2006/main">
  <c r="C24" i="9" l="1"/>
  <c r="M203" i="24"/>
  <c r="M190" i="24"/>
  <c r="C188" i="24"/>
  <c r="D194" i="24"/>
  <c r="F201" i="24"/>
  <c r="D201" i="24"/>
  <c r="E203" i="24"/>
  <c r="E190" i="24"/>
  <c r="E189" i="24"/>
  <c r="G118" i="24"/>
  <c r="F96" i="24"/>
  <c r="D142" i="24"/>
  <c r="E130" i="24"/>
  <c r="H115" i="24"/>
  <c r="M115" i="24" s="1"/>
  <c r="E115" i="24"/>
  <c r="L115" i="24" s="1"/>
  <c r="I82" i="24"/>
  <c r="E54" i="24"/>
  <c r="D30" i="24"/>
  <c r="E35" i="24"/>
  <c r="K115" i="24" l="1"/>
  <c r="J115" i="24"/>
  <c r="C51" i="23" l="1"/>
  <c r="E53" i="23"/>
  <c r="C26" i="23"/>
  <c r="E33" i="23"/>
  <c r="E30" i="23"/>
  <c r="E19" i="23"/>
  <c r="E14" i="23" l="1"/>
  <c r="F197" i="24" l="1"/>
  <c r="E106" i="24"/>
  <c r="H100" i="24"/>
  <c r="H24" i="24"/>
  <c r="H19" i="24"/>
  <c r="H18" i="24"/>
  <c r="C46" i="24"/>
  <c r="G67" i="24"/>
  <c r="I67" i="24"/>
  <c r="F67" i="24"/>
  <c r="C67" i="24"/>
  <c r="E68" i="24"/>
  <c r="E48" i="24"/>
  <c r="E19" i="24" l="1"/>
  <c r="H42" i="23" l="1"/>
  <c r="H169" i="24" l="1"/>
  <c r="H155" i="24"/>
  <c r="H47" i="24"/>
  <c r="L155" i="24" l="1"/>
  <c r="F24" i="9" l="1"/>
  <c r="H170" i="24" l="1"/>
  <c r="G55" i="24" l="1"/>
  <c r="H63" i="24"/>
  <c r="F55" i="24" l="1"/>
  <c r="H54" i="24"/>
  <c r="I28" i="24"/>
  <c r="H20" i="24"/>
  <c r="I16" i="23" l="1"/>
  <c r="I51" i="23"/>
  <c r="H39" i="23"/>
  <c r="H38" i="23"/>
  <c r="E32" i="23"/>
  <c r="F142" i="24"/>
  <c r="H16" i="24" l="1"/>
  <c r="E20" i="24"/>
  <c r="G26" i="9" l="1"/>
  <c r="F11" i="9" l="1"/>
  <c r="G11" i="9" s="1"/>
  <c r="F37" i="23" l="1"/>
  <c r="D10" i="23"/>
  <c r="D51" i="23"/>
  <c r="J190" i="24" l="1"/>
  <c r="G152" i="24"/>
  <c r="H152" i="24" s="1"/>
  <c r="J162" i="24"/>
  <c r="J155" i="24"/>
  <c r="F153" i="24" l="1"/>
  <c r="D153" i="24"/>
  <c r="E138" i="24"/>
  <c r="G93" i="24"/>
  <c r="H93" i="24" s="1"/>
  <c r="H94" i="24" l="1"/>
  <c r="J94" i="24" s="1"/>
  <c r="F82" i="24"/>
  <c r="D82" i="24"/>
  <c r="G82" i="24"/>
  <c r="J89" i="24"/>
  <c r="K89" i="24"/>
  <c r="E89" i="24"/>
  <c r="D55" i="24"/>
  <c r="H53" i="24"/>
  <c r="J53" i="24" s="1"/>
  <c r="K53" i="24" l="1"/>
  <c r="E24" i="9" l="1"/>
  <c r="E22" i="9" s="1"/>
  <c r="E42" i="23" l="1"/>
  <c r="J22" i="23"/>
  <c r="F16" i="23"/>
  <c r="D16" i="23"/>
  <c r="G16" i="23"/>
  <c r="H24" i="23"/>
  <c r="H23" i="23"/>
  <c r="N23" i="23" s="1"/>
  <c r="H17" i="23"/>
  <c r="E17" i="23"/>
  <c r="I152" i="24"/>
  <c r="K155" i="24"/>
  <c r="J17" i="23" l="1"/>
  <c r="G46" i="24"/>
  <c r="H46" i="24" s="1"/>
  <c r="I13" i="24"/>
  <c r="H43" i="23" l="1"/>
  <c r="H156" i="24" l="1"/>
  <c r="J156" i="24" s="1"/>
  <c r="I132" i="24"/>
  <c r="H106" i="24"/>
  <c r="J106" i="24" s="1"/>
  <c r="G102" i="24"/>
  <c r="H102" i="24" s="1"/>
  <c r="H149" i="24"/>
  <c r="J149" i="24" l="1"/>
  <c r="M149" i="24"/>
  <c r="F58" i="24"/>
  <c r="J63" i="24"/>
  <c r="D24" i="9" l="1"/>
  <c r="C11" i="9"/>
  <c r="D11" i="9"/>
  <c r="E11" i="9" l="1"/>
  <c r="H11" i="9" l="1"/>
  <c r="I11" i="9"/>
  <c r="H26" i="9"/>
  <c r="I26" i="9" l="1"/>
  <c r="I37" i="23" l="1"/>
  <c r="G51" i="23"/>
  <c r="I48" i="23"/>
  <c r="G48" i="23"/>
  <c r="H53" i="23"/>
  <c r="J53" i="23" s="1"/>
  <c r="H49" i="23"/>
  <c r="N49" i="23" s="1"/>
  <c r="H46" i="23"/>
  <c r="H45" i="23"/>
  <c r="H44" i="23"/>
  <c r="H41" i="23"/>
  <c r="H40" i="23"/>
  <c r="H31" i="23"/>
  <c r="D48" i="23"/>
  <c r="H21" i="23"/>
  <c r="N21" i="23" s="1"/>
  <c r="H51" i="23" l="1"/>
  <c r="N53" i="23"/>
  <c r="H48" i="23"/>
  <c r="H86" i="24"/>
  <c r="H83" i="24"/>
  <c r="J83" i="24" s="1"/>
  <c r="J86" i="24" l="1"/>
  <c r="M86" i="24"/>
  <c r="J19" i="24"/>
  <c r="F22" i="9" l="1"/>
  <c r="F9" i="9" l="1"/>
  <c r="G9" i="9" s="1"/>
  <c r="I26" i="23" l="1"/>
  <c r="H16" i="23"/>
  <c r="N16" i="23" s="1"/>
  <c r="I183" i="24" l="1"/>
  <c r="H178" i="24"/>
  <c r="H177" i="24"/>
  <c r="H176" i="24"/>
  <c r="H175" i="24"/>
  <c r="J169" i="24"/>
  <c r="K156" i="24"/>
  <c r="I142" i="24"/>
  <c r="F132" i="24"/>
  <c r="I46" i="24"/>
  <c r="I62" i="24"/>
  <c r="F46" i="24"/>
  <c r="H90" i="24"/>
  <c r="J90" i="24" s="1"/>
  <c r="H88" i="24"/>
  <c r="J88" i="24" s="1"/>
  <c r="H87" i="24"/>
  <c r="H52" i="24"/>
  <c r="K52" i="24" s="1"/>
  <c r="I39" i="24"/>
  <c r="F17" i="24"/>
  <c r="L156" i="24"/>
  <c r="D75" i="24"/>
  <c r="D62" i="24"/>
  <c r="D46" i="24"/>
  <c r="E53" i="24"/>
  <c r="J87" i="24" l="1"/>
  <c r="M87" i="24"/>
  <c r="J175" i="24"/>
  <c r="J176" i="24"/>
  <c r="J177" i="24"/>
  <c r="J178" i="24"/>
  <c r="J52" i="24"/>
  <c r="M52" i="24"/>
  <c r="F26" i="23" l="1"/>
  <c r="E43" i="23"/>
  <c r="G37" i="23"/>
  <c r="H37" i="23" s="1"/>
  <c r="E41" i="23"/>
  <c r="E38" i="23"/>
  <c r="G26" i="23"/>
  <c r="E31" i="23"/>
  <c r="E24" i="23"/>
  <c r="M24" i="23" s="1"/>
  <c r="E22" i="23"/>
  <c r="M22" i="23" s="1"/>
  <c r="E21" i="23"/>
  <c r="H26" i="23" l="1"/>
  <c r="E192" i="24"/>
  <c r="I126" i="24"/>
  <c r="F102" i="24"/>
  <c r="D118" i="24"/>
  <c r="G96" i="24"/>
  <c r="H204" i="24"/>
  <c r="J204" i="24" s="1"/>
  <c r="I181" i="24"/>
  <c r="K178" i="24"/>
  <c r="K177" i="24"/>
  <c r="K176" i="24"/>
  <c r="K175" i="24"/>
  <c r="H179" i="24"/>
  <c r="J179" i="24" s="1"/>
  <c r="L175" i="24"/>
  <c r="L178" i="24"/>
  <c r="L177" i="24"/>
  <c r="L176" i="24"/>
  <c r="K169" i="24"/>
  <c r="F152" i="24"/>
  <c r="L169" i="24"/>
  <c r="E146" i="24"/>
  <c r="H146" i="24"/>
  <c r="M146" i="24" s="1"/>
  <c r="E110" i="24"/>
  <c r="H109" i="24"/>
  <c r="J109" i="24" s="1"/>
  <c r="E97" i="24"/>
  <c r="F93" i="24"/>
  <c r="H85" i="24"/>
  <c r="E52" i="24"/>
  <c r="I30" i="24"/>
  <c r="D152" i="24" l="1"/>
  <c r="J85" i="24"/>
  <c r="K146" i="24"/>
  <c r="J146" i="24"/>
  <c r="K179" i="24"/>
  <c r="H174" i="24"/>
  <c r="J174" i="24" s="1"/>
  <c r="D188" i="24"/>
  <c r="E188" i="24" s="1"/>
  <c r="K85" i="24"/>
  <c r="L146" i="24"/>
  <c r="L56" i="23" l="1"/>
  <c r="K56" i="23"/>
  <c r="K54" i="23" s="1"/>
  <c r="K53" i="23" s="1"/>
  <c r="K52" i="23" s="1"/>
  <c r="K51" i="23" s="1"/>
  <c r="K49" i="23" s="1"/>
  <c r="K48" i="23" s="1"/>
  <c r="K46" i="23" s="1"/>
  <c r="K45" i="23" s="1"/>
  <c r="K44" i="23" s="1"/>
  <c r="K43" i="23" s="1"/>
  <c r="K42" i="23" s="1"/>
  <c r="K41" i="23" s="1"/>
  <c r="K40" i="23" s="1"/>
  <c r="K39" i="23" s="1"/>
  <c r="K38" i="23" s="1"/>
  <c r="K37" i="23" s="1"/>
  <c r="K35" i="23" s="1"/>
  <c r="K34" i="23" s="1"/>
  <c r="K33" i="23" s="1"/>
  <c r="K32" i="23" s="1"/>
  <c r="K31" i="23" s="1"/>
  <c r="K30" i="23" s="1"/>
  <c r="K29" i="23" s="1"/>
  <c r="K28" i="23" s="1"/>
  <c r="K27" i="23" s="1"/>
  <c r="K26" i="23" s="1"/>
  <c r="K23" i="23" s="1"/>
  <c r="K21" i="23" s="1"/>
  <c r="K20" i="23" s="1"/>
  <c r="K18" i="23" s="1"/>
  <c r="K16" i="23" s="1"/>
  <c r="K14" i="23" s="1"/>
  <c r="K13" i="23" s="1"/>
  <c r="K12" i="23" s="1"/>
  <c r="K11" i="23" s="1"/>
  <c r="L54" i="23"/>
  <c r="J54" i="23"/>
  <c r="L53" i="23"/>
  <c r="L52" i="23"/>
  <c r="L51" i="23"/>
  <c r="L49" i="23"/>
  <c r="J49" i="23"/>
  <c r="L48" i="23"/>
  <c r="L46" i="23"/>
  <c r="J46" i="23"/>
  <c r="L45" i="23"/>
  <c r="J45" i="23"/>
  <c r="L44" i="23"/>
  <c r="J44" i="23"/>
  <c r="M43" i="23"/>
  <c r="L43" i="23"/>
  <c r="J43" i="23"/>
  <c r="M42" i="23"/>
  <c r="L42" i="23"/>
  <c r="J42" i="23"/>
  <c r="M41" i="23"/>
  <c r="L41" i="23"/>
  <c r="J41" i="23"/>
  <c r="L40" i="23"/>
  <c r="J40" i="23"/>
  <c r="L39" i="23"/>
  <c r="J39" i="23"/>
  <c r="M38" i="23"/>
  <c r="L38" i="23"/>
  <c r="J38" i="23"/>
  <c r="L37" i="23"/>
  <c r="L35" i="23"/>
  <c r="M34" i="23"/>
  <c r="L34" i="23"/>
  <c r="J34" i="23"/>
  <c r="M33" i="23"/>
  <c r="L33" i="23"/>
  <c r="J33" i="23"/>
  <c r="M32" i="23"/>
  <c r="L32" i="23"/>
  <c r="J32" i="23"/>
  <c r="M31" i="23"/>
  <c r="L31" i="23"/>
  <c r="J31" i="23"/>
  <c r="M30" i="23"/>
  <c r="L30" i="23"/>
  <c r="L29" i="23"/>
  <c r="J29" i="23"/>
  <c r="M28" i="23"/>
  <c r="L28" i="23"/>
  <c r="J28" i="23"/>
  <c r="M27" i="23"/>
  <c r="L27" i="23"/>
  <c r="J27" i="23"/>
  <c r="L26" i="23"/>
  <c r="L23" i="23"/>
  <c r="J23" i="23"/>
  <c r="L21" i="23"/>
  <c r="L20" i="23"/>
  <c r="J20" i="23"/>
  <c r="L18" i="23"/>
  <c r="L16" i="23"/>
  <c r="L14" i="23"/>
  <c r="J14" i="23"/>
  <c r="L13" i="23"/>
  <c r="J13" i="23"/>
  <c r="L12" i="23"/>
  <c r="L11" i="23"/>
  <c r="N45" i="23"/>
  <c r="N44" i="23"/>
  <c r="N14" i="23"/>
  <c r="F51" i="23"/>
  <c r="N51" i="23" s="1"/>
  <c r="F48" i="23"/>
  <c r="C37" i="23"/>
  <c r="I10" i="23"/>
  <c r="I56" i="23" s="1"/>
  <c r="G10" i="23"/>
  <c r="E54" i="23"/>
  <c r="M54" i="23" s="1"/>
  <c r="M53" i="23"/>
  <c r="E52" i="23"/>
  <c r="M52" i="23" s="1"/>
  <c r="E49" i="23"/>
  <c r="E48" i="23" s="1"/>
  <c r="M48" i="23" s="1"/>
  <c r="D37" i="23"/>
  <c r="E46" i="23"/>
  <c r="M46" i="23" s="1"/>
  <c r="E45" i="23"/>
  <c r="M45" i="23" s="1"/>
  <c r="E44" i="23"/>
  <c r="M44" i="23" s="1"/>
  <c r="E40" i="23"/>
  <c r="M40" i="23" s="1"/>
  <c r="E39" i="23"/>
  <c r="M39" i="23" s="1"/>
  <c r="J26" i="23"/>
  <c r="D26" i="23"/>
  <c r="E35" i="23"/>
  <c r="E29" i="23"/>
  <c r="M29" i="23" s="1"/>
  <c r="C16" i="23"/>
  <c r="E23" i="23"/>
  <c r="M23" i="23" s="1"/>
  <c r="E20" i="23"/>
  <c r="M20" i="23" s="1"/>
  <c r="E18" i="23"/>
  <c r="M18" i="23" s="1"/>
  <c r="M14" i="23"/>
  <c r="E13" i="23"/>
  <c r="M13" i="23" s="1"/>
  <c r="F11" i="23"/>
  <c r="F10" i="23" s="1"/>
  <c r="E12" i="23"/>
  <c r="E11" i="23" s="1"/>
  <c r="J48" i="23" l="1"/>
  <c r="N48" i="23"/>
  <c r="G56" i="23"/>
  <c r="J37" i="23"/>
  <c r="N37" i="23"/>
  <c r="E37" i="23"/>
  <c r="M37" i="23" s="1"/>
  <c r="E16" i="23"/>
  <c r="M16" i="23" s="1"/>
  <c r="J16" i="23"/>
  <c r="J51" i="23"/>
  <c r="F56" i="23"/>
  <c r="M12" i="23"/>
  <c r="M49" i="23"/>
  <c r="D56" i="23"/>
  <c r="E51" i="23"/>
  <c r="M51" i="23" s="1"/>
  <c r="E15" i="24" l="1"/>
  <c r="L179" i="24"/>
  <c r="H82" i="24"/>
  <c r="D73" i="24"/>
  <c r="E83" i="24"/>
  <c r="E90" i="24"/>
  <c r="E88" i="24"/>
  <c r="E86" i="24"/>
  <c r="E85" i="24"/>
  <c r="L85" i="24" s="1"/>
  <c r="J82" i="24" l="1"/>
  <c r="M82" i="24"/>
  <c r="D22" i="9" l="1"/>
  <c r="D9" i="9" s="1"/>
  <c r="K204" i="24" l="1"/>
  <c r="D67" i="24"/>
  <c r="E199" i="24"/>
  <c r="E87" i="24"/>
  <c r="E84" i="24"/>
  <c r="H84" i="24"/>
  <c r="M84" i="24" s="1"/>
  <c r="C82" i="24"/>
  <c r="H200" i="24"/>
  <c r="H199" i="24"/>
  <c r="J199" i="24" s="1"/>
  <c r="H198" i="24"/>
  <c r="H196" i="24"/>
  <c r="H195" i="24"/>
  <c r="J195" i="24" s="1"/>
  <c r="H193" i="24"/>
  <c r="H192" i="24"/>
  <c r="M192" i="24" s="1"/>
  <c r="H191" i="24"/>
  <c r="M191" i="24" s="1"/>
  <c r="H189" i="24"/>
  <c r="H187" i="24"/>
  <c r="J187" i="24" s="1"/>
  <c r="H182" i="24"/>
  <c r="J182" i="24" s="1"/>
  <c r="H141" i="24"/>
  <c r="H140" i="24"/>
  <c r="H139" i="24"/>
  <c r="H138" i="24"/>
  <c r="J138" i="24" s="1"/>
  <c r="H137" i="24"/>
  <c r="J137" i="24" s="1"/>
  <c r="H136" i="24"/>
  <c r="J136" i="24" s="1"/>
  <c r="H135" i="24"/>
  <c r="J135" i="24" s="1"/>
  <c r="H134" i="24"/>
  <c r="J134" i="24" s="1"/>
  <c r="H133" i="24"/>
  <c r="J133" i="24" s="1"/>
  <c r="H131" i="24"/>
  <c r="J131" i="24" s="1"/>
  <c r="H130" i="24"/>
  <c r="J130" i="24" s="1"/>
  <c r="H129" i="24"/>
  <c r="J129" i="24" s="1"/>
  <c r="H128" i="24"/>
  <c r="J128" i="24" s="1"/>
  <c r="H127" i="24"/>
  <c r="J127" i="24" s="1"/>
  <c r="H125" i="24"/>
  <c r="J125" i="24" s="1"/>
  <c r="H124" i="24"/>
  <c r="J124" i="24" s="1"/>
  <c r="H123" i="24"/>
  <c r="J123" i="24" s="1"/>
  <c r="H122" i="24"/>
  <c r="J122" i="24" s="1"/>
  <c r="H121" i="24"/>
  <c r="J121" i="24" s="1"/>
  <c r="H120" i="24"/>
  <c r="J120" i="24" s="1"/>
  <c r="H119" i="24"/>
  <c r="J119" i="24" s="1"/>
  <c r="H117" i="24"/>
  <c r="J117" i="24" s="1"/>
  <c r="H116" i="24"/>
  <c r="J116" i="24" s="1"/>
  <c r="H114" i="24"/>
  <c r="J114" i="24" s="1"/>
  <c r="H113" i="24"/>
  <c r="J113" i="24" s="1"/>
  <c r="H111" i="24"/>
  <c r="J111" i="24" s="1"/>
  <c r="H110" i="24"/>
  <c r="J110" i="24" s="1"/>
  <c r="H107" i="24"/>
  <c r="J107" i="24" s="1"/>
  <c r="H105" i="24"/>
  <c r="J105" i="24" s="1"/>
  <c r="H104" i="24"/>
  <c r="J104" i="24" s="1"/>
  <c r="H103" i="24"/>
  <c r="J103" i="24" s="1"/>
  <c r="H101" i="24"/>
  <c r="J101" i="24" s="1"/>
  <c r="J100" i="24"/>
  <c r="H99" i="24"/>
  <c r="J99" i="24" s="1"/>
  <c r="H98" i="24"/>
  <c r="J98" i="24" s="1"/>
  <c r="H97" i="24"/>
  <c r="J97" i="24" s="1"/>
  <c r="H95" i="24"/>
  <c r="J95" i="24" s="1"/>
  <c r="H81" i="24"/>
  <c r="H80" i="24"/>
  <c r="H79" i="24"/>
  <c r="H78" i="24"/>
  <c r="H77" i="24"/>
  <c r="H76" i="24"/>
  <c r="H74" i="24"/>
  <c r="H72" i="24"/>
  <c r="H71" i="24"/>
  <c r="H70" i="24"/>
  <c r="H69" i="24"/>
  <c r="H66" i="24"/>
  <c r="H65" i="24"/>
  <c r="M63" i="24"/>
  <c r="H61" i="24"/>
  <c r="H60" i="24"/>
  <c r="H59" i="24"/>
  <c r="H57" i="24"/>
  <c r="H56" i="24"/>
  <c r="H51" i="24"/>
  <c r="H50" i="24"/>
  <c r="H49" i="24"/>
  <c r="H48" i="24"/>
  <c r="H45" i="24"/>
  <c r="H44" i="24"/>
  <c r="H43" i="24"/>
  <c r="H42" i="24"/>
  <c r="H41" i="24"/>
  <c r="H40" i="24"/>
  <c r="J198" i="24" l="1"/>
  <c r="M198" i="24"/>
  <c r="J200" i="24"/>
  <c r="M200" i="24"/>
  <c r="J196" i="24"/>
  <c r="M196" i="24"/>
  <c r="J192" i="24"/>
  <c r="J193" i="24"/>
  <c r="J189" i="24"/>
  <c r="J191" i="24"/>
  <c r="M70" i="24"/>
  <c r="J70" i="24"/>
  <c r="J139" i="24"/>
  <c r="M41" i="24"/>
  <c r="J41" i="24"/>
  <c r="M45" i="24"/>
  <c r="J45" i="24"/>
  <c r="M57" i="24"/>
  <c r="J57" i="24"/>
  <c r="J69" i="24"/>
  <c r="M74" i="24"/>
  <c r="J74" i="24"/>
  <c r="J79" i="24"/>
  <c r="J84" i="24"/>
  <c r="M47" i="24"/>
  <c r="J47" i="24"/>
  <c r="M42" i="24"/>
  <c r="J42" i="24"/>
  <c r="J64" i="24"/>
  <c r="J43" i="24"/>
  <c r="M54" i="24"/>
  <c r="J54" i="24"/>
  <c r="M60" i="24"/>
  <c r="J60" i="24"/>
  <c r="J65" i="24"/>
  <c r="M71" i="24"/>
  <c r="J71" i="24"/>
  <c r="M59" i="24"/>
  <c r="J59" i="24"/>
  <c r="J76" i="24"/>
  <c r="M40" i="24"/>
  <c r="J40" i="24"/>
  <c r="J44" i="24"/>
  <c r="M49" i="24"/>
  <c r="J49" i="24"/>
  <c r="M56" i="24"/>
  <c r="J56" i="24"/>
  <c r="M61" i="24"/>
  <c r="J61" i="24"/>
  <c r="J66" i="24"/>
  <c r="J78" i="24"/>
  <c r="J141" i="24"/>
  <c r="K140" i="24"/>
  <c r="J140" i="24"/>
  <c r="M72" i="24"/>
  <c r="J72" i="24"/>
  <c r="J81" i="24"/>
  <c r="J80" i="24"/>
  <c r="M77" i="24"/>
  <c r="J77" i="24"/>
  <c r="M51" i="24"/>
  <c r="J51" i="24"/>
  <c r="M50" i="24"/>
  <c r="J50" i="24"/>
  <c r="M48" i="24"/>
  <c r="J48" i="24"/>
  <c r="E82" i="24"/>
  <c r="K84" i="24"/>
  <c r="L87" i="24"/>
  <c r="L84" i="24"/>
  <c r="K87" i="24"/>
  <c r="J39" i="24" l="1"/>
  <c r="J46" i="24"/>
  <c r="K82" i="24"/>
  <c r="L82" i="24"/>
  <c r="G23" i="9" l="1"/>
  <c r="G21" i="9"/>
  <c r="F73" i="24" l="1"/>
  <c r="C73" i="24"/>
  <c r="C58" i="24" l="1"/>
  <c r="D13" i="24"/>
  <c r="D17" i="24"/>
  <c r="D23" i="24"/>
  <c r="D28" i="24"/>
  <c r="D39" i="24"/>
  <c r="D58" i="24"/>
  <c r="D93" i="24"/>
  <c r="D96" i="24"/>
  <c r="D102" i="24"/>
  <c r="D108" i="24"/>
  <c r="D112" i="24"/>
  <c r="D126" i="24"/>
  <c r="D132" i="24"/>
  <c r="D181" i="24"/>
  <c r="D183" i="24"/>
  <c r="D186" i="24"/>
  <c r="E14" i="24"/>
  <c r="E16" i="24"/>
  <c r="E18" i="24"/>
  <c r="E21" i="24"/>
  <c r="E22" i="24"/>
  <c r="E24" i="24"/>
  <c r="E25" i="24"/>
  <c r="E26" i="24"/>
  <c r="E27" i="24"/>
  <c r="E29" i="24"/>
  <c r="E31" i="24"/>
  <c r="E32" i="24"/>
  <c r="E33" i="24"/>
  <c r="E34" i="24"/>
  <c r="E36" i="24"/>
  <c r="E40" i="24"/>
  <c r="E41" i="24"/>
  <c r="E42" i="24"/>
  <c r="E43" i="24"/>
  <c r="E44" i="24"/>
  <c r="E45" i="24"/>
  <c r="E47" i="24"/>
  <c r="E49" i="24"/>
  <c r="E50" i="24"/>
  <c r="E51" i="24"/>
  <c r="E56" i="24"/>
  <c r="E57" i="24"/>
  <c r="E59" i="24"/>
  <c r="E60" i="24"/>
  <c r="E61" i="24"/>
  <c r="E63" i="24"/>
  <c r="E64" i="24"/>
  <c r="E65" i="24"/>
  <c r="E66" i="24"/>
  <c r="E69" i="24"/>
  <c r="E70" i="24"/>
  <c r="E71" i="24"/>
  <c r="E72" i="24"/>
  <c r="E74" i="24"/>
  <c r="E76" i="24"/>
  <c r="E77" i="24"/>
  <c r="E78" i="24"/>
  <c r="E79" i="24"/>
  <c r="E80" i="24"/>
  <c r="E81" i="24"/>
  <c r="E94" i="24"/>
  <c r="E95" i="24"/>
  <c r="E98" i="24"/>
  <c r="E99" i="24"/>
  <c r="E100" i="24"/>
  <c r="E101" i="24"/>
  <c r="E103" i="24"/>
  <c r="E104" i="24"/>
  <c r="E105" i="24"/>
  <c r="E107" i="24"/>
  <c r="E67" i="24" l="1"/>
  <c r="D92" i="24"/>
  <c r="D185" i="24"/>
  <c r="D38" i="24"/>
  <c r="D12" i="24"/>
  <c r="D180" i="24"/>
  <c r="E28" i="24"/>
  <c r="E13" i="24"/>
  <c r="H11" i="23" l="1"/>
  <c r="H10" i="23" l="1"/>
  <c r="M11" i="23"/>
  <c r="J11" i="23"/>
  <c r="H56" i="23" l="1"/>
  <c r="N10" i="23"/>
  <c r="J10" i="23"/>
  <c r="H153" i="24"/>
  <c r="J153" i="24" s="1"/>
  <c r="H154" i="24"/>
  <c r="H157" i="24"/>
  <c r="H158" i="24"/>
  <c r="H159" i="24"/>
  <c r="H160" i="24"/>
  <c r="H161" i="24"/>
  <c r="H163" i="24"/>
  <c r="J163" i="24" s="1"/>
  <c r="H164" i="24"/>
  <c r="H165" i="24"/>
  <c r="H166" i="24"/>
  <c r="H167" i="24"/>
  <c r="H168" i="24"/>
  <c r="J168" i="24" s="1"/>
  <c r="J170" i="24"/>
  <c r="H171" i="24"/>
  <c r="H172" i="24"/>
  <c r="J172" i="24" s="1"/>
  <c r="H173" i="24"/>
  <c r="J173" i="24" s="1"/>
  <c r="J165" i="24" l="1"/>
  <c r="J154" i="24"/>
  <c r="J164" i="24"/>
  <c r="J159" i="24"/>
  <c r="J167" i="24"/>
  <c r="J158" i="24"/>
  <c r="J160" i="24"/>
  <c r="J171" i="24"/>
  <c r="J166" i="24"/>
  <c r="J161" i="24"/>
  <c r="J157" i="24"/>
  <c r="K163" i="24"/>
  <c r="K170" i="24"/>
  <c r="N56" i="23"/>
  <c r="J56" i="23"/>
  <c r="H36" i="24"/>
  <c r="H34" i="24"/>
  <c r="H33" i="24"/>
  <c r="H32" i="24"/>
  <c r="H31" i="24"/>
  <c r="H29" i="24"/>
  <c r="J152" i="24" l="1"/>
  <c r="J31" i="24"/>
  <c r="J33" i="24"/>
  <c r="J34" i="24"/>
  <c r="J36" i="24"/>
  <c r="J32" i="24"/>
  <c r="L29" i="24"/>
  <c r="J30" i="24" l="1"/>
  <c r="E193" i="24" l="1"/>
  <c r="K182" i="24" l="1"/>
  <c r="K137" i="24"/>
  <c r="K135" i="24"/>
  <c r="K131" i="24"/>
  <c r="K130" i="24"/>
  <c r="K125" i="24"/>
  <c r="K123" i="24"/>
  <c r="K122" i="24"/>
  <c r="K121" i="24"/>
  <c r="K120" i="24"/>
  <c r="K43" i="24"/>
  <c r="K29" i="24"/>
  <c r="K173" i="24" l="1"/>
  <c r="K172" i="24"/>
  <c r="K171" i="24"/>
  <c r="K168" i="24"/>
  <c r="K167" i="24"/>
  <c r="K111" i="24"/>
  <c r="K110" i="24"/>
  <c r="K109" i="24"/>
  <c r="K107" i="24"/>
  <c r="K106" i="24"/>
  <c r="K105" i="24"/>
  <c r="K103" i="24"/>
  <c r="K100" i="24"/>
  <c r="K99" i="24"/>
  <c r="K98" i="24"/>
  <c r="K97" i="24"/>
  <c r="K95" i="24"/>
  <c r="F118" i="24"/>
  <c r="K174" i="24" l="1"/>
  <c r="K94" i="24"/>
  <c r="H118" i="24" l="1"/>
  <c r="K133" i="24"/>
  <c r="K72" i="24"/>
  <c r="K63" i="24"/>
  <c r="K45" i="24"/>
  <c r="K44" i="24"/>
  <c r="K40" i="24"/>
  <c r="K33" i="24"/>
  <c r="H22" i="24"/>
  <c r="H21" i="24"/>
  <c r="L21" i="24" s="1"/>
  <c r="J16" i="24"/>
  <c r="H202" i="24"/>
  <c r="K200" i="24"/>
  <c r="K198" i="24"/>
  <c r="K193" i="24"/>
  <c r="K192" i="24"/>
  <c r="K191" i="24"/>
  <c r="K190" i="24"/>
  <c r="K189" i="24"/>
  <c r="H184" i="24"/>
  <c r="K166" i="24"/>
  <c r="K165" i="24"/>
  <c r="K164" i="24"/>
  <c r="K161" i="24"/>
  <c r="K160" i="24"/>
  <c r="K159" i="24"/>
  <c r="K158" i="24"/>
  <c r="K157" i="24"/>
  <c r="K154" i="24"/>
  <c r="H151" i="24"/>
  <c r="H150" i="24"/>
  <c r="H148" i="24"/>
  <c r="H147" i="24"/>
  <c r="H145" i="24"/>
  <c r="H144" i="24"/>
  <c r="H143" i="24"/>
  <c r="M143" i="24" s="1"/>
  <c r="K141" i="24"/>
  <c r="K139" i="24"/>
  <c r="K138" i="24"/>
  <c r="K136" i="24"/>
  <c r="K134" i="24"/>
  <c r="K129" i="24"/>
  <c r="K128" i="24"/>
  <c r="K127" i="24"/>
  <c r="K119" i="24"/>
  <c r="K117" i="24"/>
  <c r="K116" i="24"/>
  <c r="K114" i="24"/>
  <c r="K113" i="24"/>
  <c r="K81" i="24"/>
  <c r="K80" i="24"/>
  <c r="K79" i="24"/>
  <c r="K78" i="24"/>
  <c r="K77" i="24"/>
  <c r="K76" i="24"/>
  <c r="K74" i="24"/>
  <c r="K71" i="24"/>
  <c r="K70" i="24"/>
  <c r="K69" i="24"/>
  <c r="K66" i="24"/>
  <c r="K64" i="24"/>
  <c r="K61" i="24"/>
  <c r="K60" i="24"/>
  <c r="K59" i="24"/>
  <c r="K57" i="24"/>
  <c r="K56" i="24"/>
  <c r="K54" i="24"/>
  <c r="K51" i="24"/>
  <c r="K50" i="24"/>
  <c r="K49" i="24"/>
  <c r="K48" i="24"/>
  <c r="K47" i="24"/>
  <c r="K41" i="24"/>
  <c r="K36" i="24"/>
  <c r="K34" i="24"/>
  <c r="K32" i="24"/>
  <c r="K31" i="24"/>
  <c r="H27" i="24"/>
  <c r="H26" i="24"/>
  <c r="H25" i="24"/>
  <c r="K19" i="24"/>
  <c r="H15" i="24"/>
  <c r="J15" i="24" s="1"/>
  <c r="H14" i="24"/>
  <c r="J14" i="24" s="1"/>
  <c r="J151" i="24" l="1"/>
  <c r="M151" i="24"/>
  <c r="J148" i="24"/>
  <c r="M148" i="24"/>
  <c r="J144" i="24"/>
  <c r="M144" i="24"/>
  <c r="J150" i="24"/>
  <c r="M150" i="24"/>
  <c r="J145" i="24"/>
  <c r="M145" i="24"/>
  <c r="J147" i="24"/>
  <c r="M147" i="24"/>
  <c r="K202" i="24"/>
  <c r="J202" i="24"/>
  <c r="J184" i="24"/>
  <c r="K143" i="24"/>
  <c r="J143" i="24"/>
  <c r="K27" i="24"/>
  <c r="J27" i="24"/>
  <c r="K26" i="24"/>
  <c r="J26" i="24"/>
  <c r="K25" i="24"/>
  <c r="J25" i="24"/>
  <c r="K24" i="24"/>
  <c r="J24" i="24"/>
  <c r="K18" i="24"/>
  <c r="J18" i="24"/>
  <c r="K144" i="24"/>
  <c r="K149" i="24"/>
  <c r="K145" i="24"/>
  <c r="K150" i="24"/>
  <c r="K147" i="24"/>
  <c r="K151" i="24"/>
  <c r="K148" i="24"/>
  <c r="K15" i="24"/>
  <c r="K21" i="24"/>
  <c r="K14" i="24"/>
  <c r="K16" i="24"/>
  <c r="K153" i="24"/>
  <c r="K195" i="24"/>
  <c r="H183" i="24"/>
  <c r="J183" i="24" s="1"/>
  <c r="K184" i="24"/>
  <c r="K196" i="24"/>
  <c r="H186" i="24"/>
  <c r="K187" i="24"/>
  <c r="K22" i="24"/>
  <c r="K42" i="24"/>
  <c r="H23" i="24"/>
  <c r="H13" i="24"/>
  <c r="H17" i="24" l="1"/>
  <c r="J20" i="24"/>
  <c r="K118" i="24"/>
  <c r="K20" i="24"/>
  <c r="K93" i="24" l="1"/>
  <c r="H67" i="24" l="1"/>
  <c r="L166" i="24"/>
  <c r="M67" i="24" l="1"/>
  <c r="E9" i="9"/>
  <c r="F62" i="24"/>
  <c r="G58" i="24"/>
  <c r="H9" i="9" l="1"/>
  <c r="I9" i="9"/>
  <c r="H58" i="24"/>
  <c r="G62" i="24" l="1"/>
  <c r="H62" i="24" l="1"/>
  <c r="L66" i="24"/>
  <c r="M62" i="24" l="1"/>
  <c r="J62" i="24"/>
  <c r="K62" i="24"/>
  <c r="F188" i="24"/>
  <c r="F183" i="24"/>
  <c r="K183" i="24" l="1"/>
  <c r="F39" i="24"/>
  <c r="L28" i="24" l="1"/>
  <c r="C28" i="24"/>
  <c r="H28" i="24" l="1"/>
  <c r="K28" i="24" l="1"/>
  <c r="F186" i="24"/>
  <c r="F194" i="24"/>
  <c r="F181" i="24"/>
  <c r="K152" i="24"/>
  <c r="F112" i="24"/>
  <c r="F108" i="24"/>
  <c r="G132" i="24"/>
  <c r="F126" i="24"/>
  <c r="G126" i="24"/>
  <c r="G108" i="24"/>
  <c r="F75" i="24"/>
  <c r="G75" i="24"/>
  <c r="F30" i="24"/>
  <c r="F23" i="24"/>
  <c r="F13" i="24"/>
  <c r="K13" i="24" s="1"/>
  <c r="F92" i="24" l="1"/>
  <c r="M58" i="24"/>
  <c r="F38" i="24"/>
  <c r="F12" i="24"/>
  <c r="K58" i="24"/>
  <c r="H75" i="24"/>
  <c r="H108" i="24"/>
  <c r="H132" i="24"/>
  <c r="J132" i="24" s="1"/>
  <c r="H126" i="24"/>
  <c r="J126" i="24" s="1"/>
  <c r="F185" i="24"/>
  <c r="H96" i="24"/>
  <c r="K23" i="24"/>
  <c r="K17" i="24"/>
  <c r="K186" i="24"/>
  <c r="K67" i="24"/>
  <c r="F180" i="24"/>
  <c r="M75" i="24" l="1"/>
  <c r="F205" i="24"/>
  <c r="K108" i="24"/>
  <c r="K132" i="24"/>
  <c r="K102" i="24"/>
  <c r="K126" i="24"/>
  <c r="K75" i="24"/>
  <c r="K96" i="24"/>
  <c r="I197" i="24" l="1"/>
  <c r="I201" i="24"/>
  <c r="L190" i="24" l="1"/>
  <c r="E145" i="24"/>
  <c r="L145" i="24" l="1"/>
  <c r="E148" i="24" l="1"/>
  <c r="L148" i="24" s="1"/>
  <c r="E144" i="24" l="1"/>
  <c r="L144" i="24" s="1"/>
  <c r="C48" i="23" l="1"/>
  <c r="E119" i="24" l="1"/>
  <c r="C118" i="24" l="1"/>
  <c r="G197" i="24" l="1"/>
  <c r="G201" i="24"/>
  <c r="H197" i="24" l="1"/>
  <c r="H201" i="24"/>
  <c r="M201" i="24" s="1"/>
  <c r="K197" i="24" l="1"/>
  <c r="M197" i="24"/>
  <c r="J201" i="24"/>
  <c r="J197" i="24"/>
  <c r="K201" i="24"/>
  <c r="C22" i="9" l="1"/>
  <c r="C9" i="9" s="1"/>
  <c r="M105" i="24"/>
  <c r="M140" i="24"/>
  <c r="M137" i="24"/>
  <c r="M124" i="24"/>
  <c r="L42" i="24"/>
  <c r="L98" i="24"/>
  <c r="L94" i="24"/>
  <c r="C11" i="23"/>
  <c r="C10" i="23" s="1"/>
  <c r="E10" i="23" s="1"/>
  <c r="M10" i="23" s="1"/>
  <c r="M130" i="24"/>
  <c r="M120" i="24"/>
  <c r="C13" i="24"/>
  <c r="G13" i="24"/>
  <c r="C17" i="24"/>
  <c r="G17" i="24"/>
  <c r="I17" i="24"/>
  <c r="C23" i="24"/>
  <c r="G23" i="24"/>
  <c r="I23" i="24"/>
  <c r="L24" i="24"/>
  <c r="L25" i="24"/>
  <c r="C30" i="24"/>
  <c r="G30" i="24"/>
  <c r="L36" i="24"/>
  <c r="C39" i="24"/>
  <c r="G39" i="24"/>
  <c r="E46" i="24"/>
  <c r="C55" i="24"/>
  <c r="I55" i="24"/>
  <c r="L56" i="24"/>
  <c r="L57" i="24"/>
  <c r="E58" i="24"/>
  <c r="I58" i="24"/>
  <c r="J58" i="24" s="1"/>
  <c r="L59" i="24"/>
  <c r="C62" i="24"/>
  <c r="L63" i="24"/>
  <c r="G73" i="24"/>
  <c r="G38" i="24" s="1"/>
  <c r="H38" i="24" s="1"/>
  <c r="C75" i="24"/>
  <c r="I75" i="24"/>
  <c r="C93" i="24"/>
  <c r="I93" i="24"/>
  <c r="M94" i="24"/>
  <c r="C96" i="24"/>
  <c r="I96" i="24"/>
  <c r="C102" i="24"/>
  <c r="I102" i="24"/>
  <c r="M106" i="24"/>
  <c r="C108" i="24"/>
  <c r="I108" i="24"/>
  <c r="E109" i="24"/>
  <c r="E111" i="24"/>
  <c r="C112" i="24"/>
  <c r="G112" i="24"/>
  <c r="H112" i="24" s="1"/>
  <c r="I112" i="24"/>
  <c r="E113" i="24"/>
  <c r="E114" i="24"/>
  <c r="E116" i="24"/>
  <c r="E117" i="24"/>
  <c r="L117" i="24" s="1"/>
  <c r="I118" i="24"/>
  <c r="E120" i="24"/>
  <c r="L120" i="24" s="1"/>
  <c r="E121" i="24"/>
  <c r="E122" i="24"/>
  <c r="L122" i="24" s="1"/>
  <c r="E123" i="24"/>
  <c r="L123" i="24" s="1"/>
  <c r="E124" i="24"/>
  <c r="L124" i="24" s="1"/>
  <c r="E125" i="24"/>
  <c r="L125" i="24" s="1"/>
  <c r="M125" i="24"/>
  <c r="C126" i="24"/>
  <c r="E127" i="24"/>
  <c r="E128" i="24"/>
  <c r="M128" i="24"/>
  <c r="E129" i="24"/>
  <c r="L130" i="24"/>
  <c r="E131" i="24"/>
  <c r="C132" i="24"/>
  <c r="E133" i="24"/>
  <c r="E134" i="24"/>
  <c r="E135" i="24"/>
  <c r="E136" i="24"/>
  <c r="L136" i="24" s="1"/>
  <c r="E137" i="24"/>
  <c r="L138" i="24"/>
  <c r="E139" i="24"/>
  <c r="L139" i="24" s="1"/>
  <c r="E140" i="24"/>
  <c r="L140" i="24" s="1"/>
  <c r="E141" i="24"/>
  <c r="M141" i="24"/>
  <c r="C142" i="24"/>
  <c r="G142" i="24"/>
  <c r="E143" i="24"/>
  <c r="E147" i="24"/>
  <c r="L147" i="24" s="1"/>
  <c r="E149" i="24"/>
  <c r="L149" i="24" s="1"/>
  <c r="E150" i="24"/>
  <c r="E151" i="24"/>
  <c r="C153" i="24"/>
  <c r="L154" i="24"/>
  <c r="L159" i="24"/>
  <c r="C163" i="24"/>
  <c r="C181" i="24"/>
  <c r="C180" i="24" s="1"/>
  <c r="G181" i="24"/>
  <c r="E182" i="24"/>
  <c r="M182" i="24"/>
  <c r="C183" i="24"/>
  <c r="G183" i="24"/>
  <c r="E184" i="24"/>
  <c r="C186" i="24"/>
  <c r="G186" i="24"/>
  <c r="I186" i="24"/>
  <c r="J186" i="24" s="1"/>
  <c r="E187" i="24"/>
  <c r="G188" i="24"/>
  <c r="I188" i="24"/>
  <c r="E191" i="24"/>
  <c r="C194" i="24"/>
  <c r="G194" i="24"/>
  <c r="I194" i="24"/>
  <c r="E195" i="24"/>
  <c r="E196" i="24"/>
  <c r="C197" i="24"/>
  <c r="E198" i="24"/>
  <c r="E200" i="24"/>
  <c r="C201" i="24"/>
  <c r="E202" i="24"/>
  <c r="E204" i="24"/>
  <c r="M122" i="24"/>
  <c r="M26" i="24"/>
  <c r="M123" i="24"/>
  <c r="M117" i="24"/>
  <c r="E30" i="24" l="1"/>
  <c r="E62" i="24"/>
  <c r="E23" i="24"/>
  <c r="E102" i="24"/>
  <c r="E55" i="24"/>
  <c r="E17" i="24"/>
  <c r="E96" i="24"/>
  <c r="E93" i="24"/>
  <c r="E75" i="24"/>
  <c r="L204" i="24"/>
  <c r="I38" i="24"/>
  <c r="J118" i="24"/>
  <c r="J108" i="24"/>
  <c r="J102" i="24"/>
  <c r="J96" i="24"/>
  <c r="J93" i="24"/>
  <c r="J67" i="24"/>
  <c r="J75" i="24"/>
  <c r="I12" i="24"/>
  <c r="H142" i="24"/>
  <c r="M142" i="24" s="1"/>
  <c r="G92" i="24"/>
  <c r="C185" i="24"/>
  <c r="E185" i="24" s="1"/>
  <c r="G12" i="24"/>
  <c r="H12" i="24" s="1"/>
  <c r="M46" i="24"/>
  <c r="H55" i="24"/>
  <c r="H181" i="24"/>
  <c r="H194" i="24"/>
  <c r="M194" i="24" s="1"/>
  <c r="I185" i="24"/>
  <c r="L141" i="24"/>
  <c r="H39" i="24"/>
  <c r="H188" i="24"/>
  <c r="G185" i="24"/>
  <c r="H30" i="24"/>
  <c r="E26" i="23"/>
  <c r="C38" i="24"/>
  <c r="H73" i="24"/>
  <c r="E39" i="24"/>
  <c r="E73" i="24"/>
  <c r="M109" i="24"/>
  <c r="M111" i="24"/>
  <c r="M21" i="24"/>
  <c r="M20" i="24"/>
  <c r="M18" i="24"/>
  <c r="I180" i="24"/>
  <c r="E132" i="24"/>
  <c r="L15" i="24"/>
  <c r="M15" i="24"/>
  <c r="M14" i="24"/>
  <c r="L14" i="24"/>
  <c r="L95" i="24"/>
  <c r="L77" i="24"/>
  <c r="L107" i="24"/>
  <c r="L192" i="24"/>
  <c r="M107" i="24"/>
  <c r="L20" i="24"/>
  <c r="L202" i="24"/>
  <c r="L65" i="24"/>
  <c r="L191" i="24"/>
  <c r="L19" i="24"/>
  <c r="E186" i="24"/>
  <c r="L69" i="24"/>
  <c r="E197" i="24"/>
  <c r="E142" i="24"/>
  <c r="L81" i="24"/>
  <c r="C12" i="24"/>
  <c r="E12" i="24" s="1"/>
  <c r="E183" i="24"/>
  <c r="G180" i="24"/>
  <c r="H180" i="24" s="1"/>
  <c r="E181" i="24"/>
  <c r="E126" i="24"/>
  <c r="C92" i="24"/>
  <c r="L78" i="24"/>
  <c r="L187" i="24"/>
  <c r="M119" i="24"/>
  <c r="E194" i="24"/>
  <c r="E180" i="24"/>
  <c r="L174" i="24"/>
  <c r="L167" i="24"/>
  <c r="L165" i="24"/>
  <c r="L151" i="24"/>
  <c r="L143" i="24"/>
  <c r="E108" i="24"/>
  <c r="L110" i="24"/>
  <c r="L40" i="24"/>
  <c r="L199" i="24"/>
  <c r="L172" i="24"/>
  <c r="L182" i="24"/>
  <c r="M129" i="24"/>
  <c r="L129" i="24"/>
  <c r="L64" i="24"/>
  <c r="L171" i="24"/>
  <c r="L170" i="24"/>
  <c r="L164" i="24"/>
  <c r="L116" i="24"/>
  <c r="L61" i="24"/>
  <c r="L158" i="24"/>
  <c r="L157" i="24"/>
  <c r="L196" i="24"/>
  <c r="L168" i="24"/>
  <c r="L135" i="24"/>
  <c r="M135" i="24"/>
  <c r="L111" i="24"/>
  <c r="L103" i="24"/>
  <c r="L51" i="24"/>
  <c r="L26" i="24"/>
  <c r="M24" i="24"/>
  <c r="L200" i="24"/>
  <c r="M187" i="24"/>
  <c r="L160" i="24"/>
  <c r="L161" i="24"/>
  <c r="L128" i="24"/>
  <c r="M136" i="24"/>
  <c r="L150" i="24"/>
  <c r="L127" i="24"/>
  <c r="L100" i="24"/>
  <c r="L106" i="24"/>
  <c r="L99" i="24"/>
  <c r="L113" i="24"/>
  <c r="L32" i="24"/>
  <c r="L193" i="24"/>
  <c r="L80" i="24"/>
  <c r="L76" i="24"/>
  <c r="M134" i="24"/>
  <c r="L134" i="24"/>
  <c r="M126" i="24"/>
  <c r="L131" i="24"/>
  <c r="M131" i="24"/>
  <c r="L114" i="24"/>
  <c r="L109" i="24"/>
  <c r="L97" i="24"/>
  <c r="L74" i="24"/>
  <c r="L60" i="24"/>
  <c r="L50" i="24"/>
  <c r="L49" i="24"/>
  <c r="L48" i="24"/>
  <c r="L47" i="24"/>
  <c r="L44" i="24"/>
  <c r="L34" i="24"/>
  <c r="M25" i="24"/>
  <c r="M19" i="24"/>
  <c r="L184" i="24"/>
  <c r="L198" i="24"/>
  <c r="L195" i="24"/>
  <c r="L189" i="24"/>
  <c r="L173" i="24"/>
  <c r="L137" i="24"/>
  <c r="L119" i="24"/>
  <c r="L105" i="24"/>
  <c r="L101" i="24"/>
  <c r="L54" i="24"/>
  <c r="L72" i="24"/>
  <c r="L79" i="24"/>
  <c r="L31" i="24"/>
  <c r="L16" i="24"/>
  <c r="L45" i="24"/>
  <c r="L33" i="24"/>
  <c r="M16" i="24"/>
  <c r="M27" i="24"/>
  <c r="L41" i="24"/>
  <c r="L27" i="24"/>
  <c r="E201" i="24"/>
  <c r="E118" i="24"/>
  <c r="L71" i="24"/>
  <c r="L104" i="24"/>
  <c r="C152" i="24"/>
  <c r="M133" i="24"/>
  <c r="M121" i="24"/>
  <c r="L121" i="24"/>
  <c r="L70" i="24"/>
  <c r="L43" i="24"/>
  <c r="L18" i="24"/>
  <c r="L133" i="24"/>
  <c r="E112" i="24"/>
  <c r="M110" i="24"/>
  <c r="H185" i="24" l="1"/>
  <c r="H92" i="24"/>
  <c r="J181" i="24"/>
  <c r="J180" i="24" s="1"/>
  <c r="K188" i="24"/>
  <c r="J188" i="24"/>
  <c r="K194" i="24"/>
  <c r="J194" i="24"/>
  <c r="M73" i="24"/>
  <c r="J73" i="24"/>
  <c r="J12" i="24"/>
  <c r="M55" i="24"/>
  <c r="J55" i="24"/>
  <c r="J142" i="24"/>
  <c r="J112" i="24"/>
  <c r="G205" i="24"/>
  <c r="M39" i="24"/>
  <c r="K142" i="24"/>
  <c r="K55" i="24"/>
  <c r="E56" i="23"/>
  <c r="M56" i="23" s="1"/>
  <c r="M26" i="23"/>
  <c r="C205" i="24"/>
  <c r="K112" i="24"/>
  <c r="M112" i="24"/>
  <c r="L55" i="24"/>
  <c r="K46" i="24"/>
  <c r="L181" i="24"/>
  <c r="M181" i="24"/>
  <c r="L201" i="24"/>
  <c r="K39" i="24"/>
  <c r="K181" i="24"/>
  <c r="K30" i="24"/>
  <c r="E38" i="24"/>
  <c r="E92" i="24"/>
  <c r="K73" i="24"/>
  <c r="M188" i="24"/>
  <c r="M186" i="24"/>
  <c r="M13" i="24"/>
  <c r="M17" i="24"/>
  <c r="L23" i="24"/>
  <c r="C56" i="23"/>
  <c r="L183" i="24"/>
  <c r="L142" i="24"/>
  <c r="L39" i="24"/>
  <c r="L186" i="24"/>
  <c r="L194" i="24"/>
  <c r="L102" i="24"/>
  <c r="L197" i="24"/>
  <c r="L58" i="24"/>
  <c r="L62" i="24"/>
  <c r="L67" i="24"/>
  <c r="L126" i="24"/>
  <c r="L118" i="24"/>
  <c r="M118" i="24"/>
  <c r="L13" i="24"/>
  <c r="L17" i="24"/>
  <c r="L75" i="24"/>
  <c r="L188" i="24"/>
  <c r="L96" i="24"/>
  <c r="L73" i="24"/>
  <c r="L46" i="24"/>
  <c r="L30" i="24"/>
  <c r="M23" i="24"/>
  <c r="M108" i="24"/>
  <c r="L108" i="24"/>
  <c r="L112" i="24"/>
  <c r="L163" i="24"/>
  <c r="M93" i="24"/>
  <c r="L93" i="24"/>
  <c r="K10" i="23"/>
  <c r="M132" i="24"/>
  <c r="L132" i="24"/>
  <c r="H205" i="24" l="1"/>
  <c r="J38" i="24"/>
  <c r="J185" i="24"/>
  <c r="J92" i="24"/>
  <c r="K92" i="24"/>
  <c r="M180" i="24"/>
  <c r="K180" i="24"/>
  <c r="L180" i="24"/>
  <c r="K185" i="24"/>
  <c r="K38" i="24"/>
  <c r="L12" i="24"/>
  <c r="M38" i="24"/>
  <c r="L38" i="24"/>
  <c r="L185" i="24"/>
  <c r="M185" i="24"/>
  <c r="L92" i="24"/>
  <c r="L10" i="23"/>
  <c r="M92" i="24"/>
  <c r="J205" i="24" l="1"/>
  <c r="L22" i="24" l="1"/>
  <c r="K12" i="24" l="1"/>
  <c r="M12" i="24"/>
  <c r="K205" i="24" l="1"/>
  <c r="M205" i="24"/>
  <c r="E153" i="24" l="1"/>
  <c r="D205" i="24"/>
  <c r="E152" i="24" l="1"/>
  <c r="L152" i="24" s="1"/>
  <c r="L153" i="24"/>
  <c r="E205" i="24" l="1"/>
  <c r="L205" i="24" l="1"/>
  <c r="M35" i="23" l="1"/>
  <c r="K88" i="24" l="1"/>
  <c r="L88" i="24"/>
  <c r="L90" i="24"/>
  <c r="K90" i="24"/>
  <c r="M21" i="23" l="1"/>
  <c r="J21" i="23"/>
  <c r="G30" i="9" l="1"/>
  <c r="H30" i="9" s="1"/>
  <c r="I30" i="9" l="1"/>
  <c r="G28" i="9" l="1"/>
  <c r="H28" i="9" l="1"/>
  <c r="G24" i="9"/>
  <c r="G22" i="9" s="1"/>
  <c r="I28" i="9"/>
  <c r="I22" i="9" l="1"/>
  <c r="H22" i="9"/>
  <c r="I24" i="9" l="1"/>
  <c r="H24" i="9" l="1"/>
  <c r="I92" i="24" l="1"/>
  <c r="I205" i="24" s="1"/>
  <c r="V54" i="24"/>
</calcChain>
</file>

<file path=xl/sharedStrings.xml><?xml version="1.0" encoding="utf-8"?>
<sst xmlns="http://schemas.openxmlformats.org/spreadsheetml/2006/main" count="703" uniqueCount="379">
  <si>
    <t>DETALLE</t>
  </si>
  <si>
    <t>VARIACION</t>
  </si>
  <si>
    <t>ASIGNADO</t>
  </si>
  <si>
    <t>RELATIVA</t>
  </si>
  <si>
    <t xml:space="preserve"> </t>
  </si>
  <si>
    <t>MODIFICADO</t>
  </si>
  <si>
    <t>EJECUTADO</t>
  </si>
  <si>
    <t>T   O   T   A   L</t>
  </si>
  <si>
    <t>INGRESOS PROPIOS</t>
  </si>
  <si>
    <t xml:space="preserve">   VENTA DE SERVICIOS</t>
  </si>
  <si>
    <t xml:space="preserve">   OTROS SER. AUTOGESTION</t>
  </si>
  <si>
    <t xml:space="preserve">   MATRICULA-DERECHOS</t>
  </si>
  <si>
    <t xml:space="preserve">   OTROS - BIBLIOTECA</t>
  </si>
  <si>
    <t xml:space="preserve">   TASAS</t>
  </si>
  <si>
    <t xml:space="preserve">   INGRESOS VARIOS</t>
  </si>
  <si>
    <t>APORTE ESTATAL</t>
  </si>
  <si>
    <t>SALDO</t>
  </si>
  <si>
    <t>A LA FECHA</t>
  </si>
  <si>
    <t>ANUAL</t>
  </si>
  <si>
    <t>PRESUPUESTO</t>
  </si>
  <si>
    <t>MENSUAL</t>
  </si>
  <si>
    <t xml:space="preserve">  </t>
  </si>
  <si>
    <t xml:space="preserve">  CODIFICACION PRESUPUESTARIA</t>
  </si>
  <si>
    <t xml:space="preserve">           RECAUDACION</t>
  </si>
  <si>
    <t>ACUMULADA</t>
  </si>
  <si>
    <t xml:space="preserve"> 1.2.1.4.07</t>
  </si>
  <si>
    <t xml:space="preserve"> 1.2.1.4.99</t>
  </si>
  <si>
    <t>1.2.4.1.24</t>
  </si>
  <si>
    <t>1.2.4.1.99</t>
  </si>
  <si>
    <t>1.2.4.2.26</t>
  </si>
  <si>
    <t>1.2.6.0.99</t>
  </si>
  <si>
    <t>1.4.2.0.01</t>
  </si>
  <si>
    <t>2.4.2.0.01</t>
  </si>
  <si>
    <t>TRANSFERENCIAS CORRIENTES</t>
  </si>
  <si>
    <t>1.2.3.1.07</t>
  </si>
  <si>
    <t>APORTE LIBRE</t>
  </si>
  <si>
    <t>I.D.A.A.N.</t>
  </si>
  <si>
    <t>CONTRIBUCION A LA S.S.</t>
  </si>
  <si>
    <t>TRANSFERENCIAS DE CAPITAL</t>
  </si>
  <si>
    <t>2.3.2.1.07</t>
  </si>
  <si>
    <t>EJECUCIÓN</t>
  </si>
  <si>
    <t>PAGADO ACUMUL.</t>
  </si>
  <si>
    <t>LEY</t>
  </si>
  <si>
    <t>AJUSTE</t>
  </si>
  <si>
    <t>ACUMUL.</t>
  </si>
  <si>
    <t xml:space="preserve"> FECHA</t>
  </si>
  <si>
    <t>0</t>
  </si>
  <si>
    <t>SERVICIOS PERSONALES</t>
  </si>
  <si>
    <t>000</t>
  </si>
  <si>
    <t>SUELDOS FIJOS</t>
  </si>
  <si>
    <t>001</t>
  </si>
  <si>
    <t>002</t>
  </si>
  <si>
    <t>SUELDO PERSONAL TRANS.</t>
  </si>
  <si>
    <t>003</t>
  </si>
  <si>
    <t>CONTINGENTE</t>
  </si>
  <si>
    <t>010</t>
  </si>
  <si>
    <t xml:space="preserve">SOBRESUELDOS </t>
  </si>
  <si>
    <t>011</t>
  </si>
  <si>
    <t>SOBRESUELDO POR ANTIG.</t>
  </si>
  <si>
    <t>SOBRESUELDOS POR JEF.</t>
  </si>
  <si>
    <t>019</t>
  </si>
  <si>
    <t>OTROS SOBRESUELDOS</t>
  </si>
  <si>
    <t>030</t>
  </si>
  <si>
    <t>GASTOS DE REPRES.</t>
  </si>
  <si>
    <t>050</t>
  </si>
  <si>
    <t>XIII MES</t>
  </si>
  <si>
    <t>070</t>
  </si>
  <si>
    <t>CONTRIBUC. A LA S.S.</t>
  </si>
  <si>
    <t>071</t>
  </si>
  <si>
    <t>C.P. SEG. SOCIAL</t>
  </si>
  <si>
    <t>072</t>
  </si>
  <si>
    <t>C.P. SEG. EDUCATIVO</t>
  </si>
  <si>
    <t>073</t>
  </si>
  <si>
    <t>C.P. RIESGO PROF.</t>
  </si>
  <si>
    <t>074</t>
  </si>
  <si>
    <t>C.P. FDO COMPLEM.</t>
  </si>
  <si>
    <t>080</t>
  </si>
  <si>
    <t>OTROS SERV. PERSONALES</t>
  </si>
  <si>
    <t>090</t>
  </si>
  <si>
    <t>CR.REC.POR S. PERSONAL</t>
  </si>
  <si>
    <t>091</t>
  </si>
  <si>
    <t>CRED.REC.POR SUELDO</t>
  </si>
  <si>
    <t>092</t>
  </si>
  <si>
    <t>1</t>
  </si>
  <si>
    <t>SERV. NO PERSONALES</t>
  </si>
  <si>
    <t>ALQUILERES</t>
  </si>
  <si>
    <t>101</t>
  </si>
  <si>
    <t>DE EDIFICIOS</t>
  </si>
  <si>
    <t>102</t>
  </si>
  <si>
    <t>EQUIPO ELECTRONICO</t>
  </si>
  <si>
    <t>103</t>
  </si>
  <si>
    <t>EQUIPO DE OFICINA</t>
  </si>
  <si>
    <t>104</t>
  </si>
  <si>
    <t>ALQ. DE EQ. DE PROD.</t>
  </si>
  <si>
    <t>105</t>
  </si>
  <si>
    <t>ALQ. DE EQ. DE TRANSPORTE</t>
  </si>
  <si>
    <t>109</t>
  </si>
  <si>
    <t>OTROS ALQUILERES</t>
  </si>
  <si>
    <t>110</t>
  </si>
  <si>
    <t>SERVICIOS BASICOS</t>
  </si>
  <si>
    <t>111</t>
  </si>
  <si>
    <t>AGUA</t>
  </si>
  <si>
    <t>112</t>
  </si>
  <si>
    <t>ASEO</t>
  </si>
  <si>
    <t>113</t>
  </si>
  <si>
    <t>CORREO</t>
  </si>
  <si>
    <t>114</t>
  </si>
  <si>
    <t>ENERGIA ELECTRICA</t>
  </si>
  <si>
    <t>115</t>
  </si>
  <si>
    <t>TELECOMUNICACIONES</t>
  </si>
  <si>
    <t>120</t>
  </si>
  <si>
    <t>IMPRESOS Y ENCUADER.</t>
  </si>
  <si>
    <t>130</t>
  </si>
  <si>
    <t>INF.Y PUBLICIDAD</t>
  </si>
  <si>
    <t>131</t>
  </si>
  <si>
    <t>ANUNCIOS Y AVISOS</t>
  </si>
  <si>
    <t>140</t>
  </si>
  <si>
    <t>VIATICOS</t>
  </si>
  <si>
    <t>141</t>
  </si>
  <si>
    <t>DENTRO DEL PAIS</t>
  </si>
  <si>
    <t>142</t>
  </si>
  <si>
    <t>EN EL EXTERIOR</t>
  </si>
  <si>
    <t>A PERSONAS</t>
  </si>
  <si>
    <t>150</t>
  </si>
  <si>
    <t>TRANSPORTE</t>
  </si>
  <si>
    <t>151</t>
  </si>
  <si>
    <t>152</t>
  </si>
  <si>
    <t>DE OTRAS PERSONAS</t>
  </si>
  <si>
    <t>160</t>
  </si>
  <si>
    <t>S. COMERCIALES</t>
  </si>
  <si>
    <t>164</t>
  </si>
  <si>
    <t>GASTOS DE SEGURO</t>
  </si>
  <si>
    <t>SERVICIOS ADUANEROS</t>
  </si>
  <si>
    <t>169</t>
  </si>
  <si>
    <t>OTROS SERVICIOS</t>
  </si>
  <si>
    <t>172</t>
  </si>
  <si>
    <t>SERVICIOS ESPECIALES</t>
  </si>
  <si>
    <t>180</t>
  </si>
  <si>
    <t>MANTO Y REPARACION</t>
  </si>
  <si>
    <t>MANT. Y REPARACION  EDIF.</t>
  </si>
  <si>
    <t>182</t>
  </si>
  <si>
    <t>189</t>
  </si>
  <si>
    <t>OTROS MANTENIMIENTO</t>
  </si>
  <si>
    <t>2</t>
  </si>
  <si>
    <t>MATER.Y SUMINISTROS</t>
  </si>
  <si>
    <t>200</t>
  </si>
  <si>
    <t>ALIMENTOS Y BEBIDAS</t>
  </si>
  <si>
    <t>201</t>
  </si>
  <si>
    <t>PARA CONSUMO HUMANO</t>
  </si>
  <si>
    <t>203</t>
  </si>
  <si>
    <t>BEBIDAS</t>
  </si>
  <si>
    <t>210</t>
  </si>
  <si>
    <t>TEXTILES Y VESTUARIOS</t>
  </si>
  <si>
    <t>211</t>
  </si>
  <si>
    <t>ACABADO TEXTIL</t>
  </si>
  <si>
    <t>212</t>
  </si>
  <si>
    <t>CALZADOS</t>
  </si>
  <si>
    <t>213</t>
  </si>
  <si>
    <t>HILADOS Y TELAS</t>
  </si>
  <si>
    <t>214</t>
  </si>
  <si>
    <t>PRENDAS DE VESTIR</t>
  </si>
  <si>
    <t>219</t>
  </si>
  <si>
    <t>OTROS TEXTILES</t>
  </si>
  <si>
    <t>220</t>
  </si>
  <si>
    <t>COMBUSTIBLES Y LUB.</t>
  </si>
  <si>
    <t>221</t>
  </si>
  <si>
    <t>DIESEL</t>
  </si>
  <si>
    <t>223</t>
  </si>
  <si>
    <t>GASOLINA</t>
  </si>
  <si>
    <t>224</t>
  </si>
  <si>
    <t>LUBRICANTES</t>
  </si>
  <si>
    <t>OTROS COMBUSTIBLES</t>
  </si>
  <si>
    <t>230</t>
  </si>
  <si>
    <t>PROD. DE PAPEL</t>
  </si>
  <si>
    <t>231</t>
  </si>
  <si>
    <t>IMPRESOS</t>
  </si>
  <si>
    <t>232</t>
  </si>
  <si>
    <t>PAPELERIA</t>
  </si>
  <si>
    <t>239</t>
  </si>
  <si>
    <t>OTROS PROD. DE PAPEL</t>
  </si>
  <si>
    <t>240</t>
  </si>
  <si>
    <t>OTROS PROD. QUIMICOS</t>
  </si>
  <si>
    <t>241</t>
  </si>
  <si>
    <t>ABONOS Y FERTILIZANTES</t>
  </si>
  <si>
    <t>242</t>
  </si>
  <si>
    <t>INSECT. FUMIGANTES Y OTROS</t>
  </si>
  <si>
    <t>243</t>
  </si>
  <si>
    <t>PINTURAS</t>
  </si>
  <si>
    <t>244</t>
  </si>
  <si>
    <t>PRODUCTOS MEDICINALES</t>
  </si>
  <si>
    <t>249</t>
  </si>
  <si>
    <t>OTROS P. QUIMICOS</t>
  </si>
  <si>
    <t>250</t>
  </si>
  <si>
    <t>MAT. DE CONSTRUCCION</t>
  </si>
  <si>
    <t>252</t>
  </si>
  <si>
    <t>CEMENTO</t>
  </si>
  <si>
    <t>253</t>
  </si>
  <si>
    <t>MADERAS</t>
  </si>
  <si>
    <t>M. DE PLOMERIA</t>
  </si>
  <si>
    <t>255</t>
  </si>
  <si>
    <t>M. DE ELECTRICIDAD</t>
  </si>
  <si>
    <t>256</t>
  </si>
  <si>
    <t>M. METALICOS</t>
  </si>
  <si>
    <t>PIEDRA Y ARENA</t>
  </si>
  <si>
    <t>259</t>
  </si>
  <si>
    <t>OROS MATERIALES</t>
  </si>
  <si>
    <t>260</t>
  </si>
  <si>
    <t>PRODUCTOS VARIOS</t>
  </si>
  <si>
    <t>ARTICULOS PARA RECEPCION</t>
  </si>
  <si>
    <t>262</t>
  </si>
  <si>
    <t>265</t>
  </si>
  <si>
    <t>269</t>
  </si>
  <si>
    <t>OTROS P. VARIOS</t>
  </si>
  <si>
    <t>270</t>
  </si>
  <si>
    <t>UTILES DE M. DIVERSOS</t>
  </si>
  <si>
    <t>271</t>
  </si>
  <si>
    <t>UTILES DE COCINA Y COMEDOR</t>
  </si>
  <si>
    <t>272</t>
  </si>
  <si>
    <t>UTILES DEPORTIVOS</t>
  </si>
  <si>
    <t>273</t>
  </si>
  <si>
    <t>UTILES DE ASEO</t>
  </si>
  <si>
    <t>274</t>
  </si>
  <si>
    <t>UTILES DE LABORATORIOS</t>
  </si>
  <si>
    <t>275</t>
  </si>
  <si>
    <t>UTILES DE OFICINA</t>
  </si>
  <si>
    <t>INSTRUMENTOS MEDICOS</t>
  </si>
  <si>
    <t>ARTICULOS DE PROTESIS Y REHA.</t>
  </si>
  <si>
    <t>279</t>
  </si>
  <si>
    <t>OTROS U. Y MATERIALES</t>
  </si>
  <si>
    <t>280</t>
  </si>
  <si>
    <t>REPUESTOS</t>
  </si>
  <si>
    <t>CR.REC.POR MAT. Y SUM.</t>
  </si>
  <si>
    <t>CR.REC. POR ALIMENTOS</t>
  </si>
  <si>
    <t>CD.REC. COMB. Y LUB.</t>
  </si>
  <si>
    <t>CD.REC. PROD. VARIOS</t>
  </si>
  <si>
    <t>CRED.REC.UTILES Y MAT.</t>
  </si>
  <si>
    <t>3</t>
  </si>
  <si>
    <t>MAQUINARIA Y EQUIPO</t>
  </si>
  <si>
    <t>MAQ.Y EQ. DE PRODUCCION</t>
  </si>
  <si>
    <t>MAQ. Y EQ. TRANSPORTE</t>
  </si>
  <si>
    <t>EQUIPO DE LABORATORIO</t>
  </si>
  <si>
    <t>EQUIPO DE, LABORATORIO</t>
  </si>
  <si>
    <t>MOBILIARIO DE OFICINA</t>
  </si>
  <si>
    <t>MAQ. Y EQUIPOS VARIOS</t>
  </si>
  <si>
    <t>EQUIPO DE COMPUTACION</t>
  </si>
  <si>
    <t>INV. FINANCIERAS</t>
  </si>
  <si>
    <t>COMPRA DE EXISTENCIA</t>
  </si>
  <si>
    <t>OTRAS EXISTENCIAS</t>
  </si>
  <si>
    <t>CR. REC. INVERSIONES FIN.</t>
  </si>
  <si>
    <t>CR. REC.  COMPRA EXISTENCIA</t>
  </si>
  <si>
    <t>6</t>
  </si>
  <si>
    <t>TRANSFERECIAS CORR.</t>
  </si>
  <si>
    <t>600</t>
  </si>
  <si>
    <t>PENSIONES Y JUBILACIONES</t>
  </si>
  <si>
    <t>609</t>
  </si>
  <si>
    <t>610</t>
  </si>
  <si>
    <t>BECAS DE ESTUDIO</t>
  </si>
  <si>
    <t>ADIEST. Y ESTUDIOS</t>
  </si>
  <si>
    <t>660</t>
  </si>
  <si>
    <t>TRANSF. AL EXTERIOR</t>
  </si>
  <si>
    <t>CUOTA  ORG. CENTROAM.</t>
  </si>
  <si>
    <t>663</t>
  </si>
  <si>
    <t>CUOTA  ORG. INTERAM.</t>
  </si>
  <si>
    <t>664</t>
  </si>
  <si>
    <t>CUOTA A ORG. MUNDIALES</t>
  </si>
  <si>
    <t>TOTAL FUNCIONAMIENTO</t>
  </si>
  <si>
    <t>163</t>
  </si>
  <si>
    <t>GASTOS JUDICIALES</t>
  </si>
  <si>
    <t>GAS</t>
  </si>
  <si>
    <t>099</t>
  </si>
  <si>
    <t>132</t>
  </si>
  <si>
    <t>PROMOCION Y PUBLICIDAD</t>
  </si>
  <si>
    <t>MANT. Y REPARACION MAQ. OTROS</t>
  </si>
  <si>
    <t>MANT. Y REPARACION  MOBILIARIOS</t>
  </si>
  <si>
    <t>MANT. Y REPARACION  OBRAS</t>
  </si>
  <si>
    <t>OTRAS MAQ. Y EQ. TRANSPORTE</t>
  </si>
  <si>
    <t>622</t>
  </si>
  <si>
    <t>BECAS UNIVERSITARIAS</t>
  </si>
  <si>
    <t>DONATIVOS A PERSONAS</t>
  </si>
  <si>
    <t>096</t>
  </si>
  <si>
    <t>CRED.REC.POR DECIMO III</t>
  </si>
  <si>
    <t>CRED. REC. POR TRANSF.COM</t>
  </si>
  <si>
    <t>MANT. DE EQUIPOS DE COMP.</t>
  </si>
  <si>
    <t xml:space="preserve">MAQ. Y EQUIPO DE TALLERES </t>
  </si>
  <si>
    <t>OTRAS TRANSFERENCIAS</t>
  </si>
  <si>
    <t>CONSULTORIAS Y SERV</t>
  </si>
  <si>
    <t>INDEMNIZ. POR RETIRO VOL.</t>
  </si>
  <si>
    <t>INDEMNIZ. ESPECIALES</t>
  </si>
  <si>
    <t>CRED.REC.POR REPUESTOS</t>
  </si>
  <si>
    <t>CR. REC.TRASNF. EXTERIOR</t>
  </si>
  <si>
    <t>Maq. Y Equipo Industrial</t>
  </si>
  <si>
    <t>Maq. Y Equipo de Talleres y Almacenes</t>
  </si>
  <si>
    <t>094</t>
  </si>
  <si>
    <t>CRED. REC. GASTOS E REPRES.</t>
  </si>
  <si>
    <t>CR.RECONOCIDO POR MAQ. Y EQ.</t>
  </si>
  <si>
    <t>MAT. Y EQUIPO DE SEGURIDAD</t>
  </si>
  <si>
    <t>MAQ. Y EQUIPO DE ENERGIA</t>
  </si>
  <si>
    <t>004</t>
  </si>
  <si>
    <t>PERSONAL TRANSITORIO</t>
  </si>
  <si>
    <t>CONSTRUCCIONES POR CONTRATO</t>
  </si>
  <si>
    <t>EDIFICACIONES</t>
  </si>
  <si>
    <t>TOTAL INVERSION</t>
  </si>
  <si>
    <t>PRODUCTOS DE PAPEL Y CARTON</t>
  </si>
  <si>
    <t>PAGADO</t>
  </si>
  <si>
    <t>BECAS DE ESTUDIOS</t>
  </si>
  <si>
    <t>CD.REC. TEXTILES Y VESTUARIOS</t>
  </si>
  <si>
    <t>CD.REC.POR MATERIALES CONST.</t>
  </si>
  <si>
    <t>EQUIIPO MEDICO, LABORATORIOS</t>
  </si>
  <si>
    <t>INDEMNIZACIONES LABORALES</t>
  </si>
  <si>
    <t>DECIMO TERCER MES</t>
  </si>
  <si>
    <t>CONTRIBUCIÓN SEG. SOCIAL</t>
  </si>
  <si>
    <t>081</t>
  </si>
  <si>
    <t>GRATIFICACIÓN O AGUINALDO</t>
  </si>
  <si>
    <t>CR.REC.PROD. QUIMICOS Y CONEXOS</t>
  </si>
  <si>
    <t>TRANSPORTE DE BIENES</t>
  </si>
  <si>
    <t>MAT. Y SUMINISTROS DE COMP.</t>
  </si>
  <si>
    <t xml:space="preserve">SALDO </t>
  </si>
  <si>
    <t>TRANSFERENCIAS CORR.</t>
  </si>
  <si>
    <t>IMPRESIÓN Y ENCUADERNACIÓN</t>
  </si>
  <si>
    <t>ABOLUTA</t>
  </si>
  <si>
    <t>O/G</t>
  </si>
  <si>
    <t>6=2-4</t>
  </si>
  <si>
    <t>7=1-4</t>
  </si>
  <si>
    <t>8=4/2*100</t>
  </si>
  <si>
    <t>EJECUCIÓN  PORCENTUAL</t>
  </si>
  <si>
    <t>6=2-7</t>
  </si>
  <si>
    <t>CUADRO-2  EJECUCION DE INGRESOS SEGÚN OBJETO</t>
  </si>
  <si>
    <t>CRED.REC. POR SERVICIOS NO PERS.</t>
  </si>
  <si>
    <t>CRED.REC.POR SERV. BÁSICOS</t>
  </si>
  <si>
    <t>CRED.REC.POR TRANSP. PERSONAS</t>
  </si>
  <si>
    <t>UNIVERSIDAD TECNOLÓGICA DE PANAMÁ</t>
  </si>
  <si>
    <t>DIRECCIÓN NACIONAL DE PRESUPUESTO</t>
  </si>
  <si>
    <t xml:space="preserve">CUADRO A-6A. EJECUCION PRESUPUESTARIA  DE FUNCIONAMIENTO </t>
  </si>
  <si>
    <t>OTRAS PENSIONES Y JUBILACIONES</t>
  </si>
  <si>
    <t>MAQ. Y EQUIPO ACUEDUC. Y RIEGO</t>
  </si>
  <si>
    <t>AJUSTES</t>
  </si>
  <si>
    <t>CRED.REC.POR AlQUILERES</t>
  </si>
  <si>
    <t>CRED.REC.POR IMPRESIÓN Y ENC.</t>
  </si>
  <si>
    <t>CRED.REC.POR VIÁTICOS</t>
  </si>
  <si>
    <t>CRED.REC.POR SERV. COMERCIALES</t>
  </si>
  <si>
    <t>CRED.REC.POR MANTO. Y REPARAC.</t>
  </si>
  <si>
    <t>CR.RECONOCIDO   EQUIPO COMP.</t>
  </si>
  <si>
    <t>CRÉDITO REC.  MATER.Y SUMIN.</t>
  </si>
  <si>
    <t xml:space="preserve">MATERIALES DE CONSTRUCCION </t>
  </si>
  <si>
    <t>MAQUINARIA Y EQ.  TRANSPORTE</t>
  </si>
  <si>
    <t>CRÉDITO REC. DE MAQ.Y EQUIPO</t>
  </si>
  <si>
    <t>TRANSF.CORRIENTES  INSTITUC.</t>
  </si>
  <si>
    <t>EJECUCIÓN         %</t>
  </si>
  <si>
    <t>SERVICIO TRASMISION DATOS</t>
  </si>
  <si>
    <t>CD.REC. PRODUCTO DE PAPEL</t>
  </si>
  <si>
    <t>MAQ. Y EQUIPO CONSTRUCCIONES</t>
  </si>
  <si>
    <t>EQUIPO MÉDICO Y LABORATORIO</t>
  </si>
  <si>
    <t>CR.RECONOCIDO  EQ. EDUCACIONAL</t>
  </si>
  <si>
    <t>CONSULTORÍA</t>
  </si>
  <si>
    <t>CR.REC.  SERV. NO PERSONALES</t>
  </si>
  <si>
    <t>CRED. REC. POR SOBRESURLDOS</t>
  </si>
  <si>
    <t>SERVICIO DE TELEFONÍA CELULAR</t>
  </si>
  <si>
    <t>MAQ. Y  EQUIPO  INDUSTRIAL</t>
  </si>
  <si>
    <t>MAQ. Y  EQUIPO  COMUNICACIONES</t>
  </si>
  <si>
    <t>SALDO EN CAJA  (CORRIENTE)</t>
  </si>
  <si>
    <t>SALDO EN CAJA (CAPITAL)</t>
  </si>
  <si>
    <t>013</t>
  </si>
  <si>
    <t>CUADRO  A-8.   EJECUCION PRESUPUESTARIA DE INVERSIONES</t>
  </si>
  <si>
    <t>MAQ. Y  EQUIPO AGROPECUARIO</t>
  </si>
  <si>
    <t>SERVICIOS BÁSICOS</t>
  </si>
  <si>
    <t>EJECUCIÓN POR PAGAR</t>
  </si>
  <si>
    <t>CRED.REC.POR CONSULTORÍAS</t>
  </si>
  <si>
    <t>CR. REC.TRASNF. CORRIENTES</t>
  </si>
  <si>
    <t xml:space="preserve">                                                                                                                            </t>
  </si>
  <si>
    <t>GASTOS BANCARIOS</t>
  </si>
  <si>
    <t xml:space="preserve"> OBJETO DE GASTO: AL 30 DE ENERO DE 2022</t>
  </si>
  <si>
    <t>INFORMACIÓN Y PUBLICIDAD</t>
  </si>
  <si>
    <t>AL 30 DE ENERO DE 2023</t>
  </si>
  <si>
    <t xml:space="preserve">  A NIVEL DE CUENTAS  AL 30 DE ENERO DE 2023</t>
  </si>
  <si>
    <t>CRE.REC.POR CONT. SGURIDAD SOC.</t>
  </si>
  <si>
    <t>CRE.REC.POR OTROS SERVICIOS ESP.</t>
  </si>
  <si>
    <t>HERRAMIENTAS  E INSTRUMENTOS</t>
  </si>
  <si>
    <t>CR. REC.P'OR BECAS DE ESTUDIOS</t>
  </si>
  <si>
    <t>7=4/2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</si>
</sst>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€]#,##0.00\ ;[$€]\(#,##0.00\);[$€]\-#\ ;@\ "/>
    <numFmt numFmtId="165" formatCode="#,##0\ ;\(#,##0\)"/>
    <numFmt numFmtId="166" formatCode="0.0"/>
    <numFmt numFmtId="167" formatCode="0.00\ "/>
    <numFmt numFmtId="168" formatCode="#,##0\ ;[Red]\-#,##0\ "/>
    <numFmt numFmtId="169" formatCode="0.00\ ;[Red]\-0.00\ "/>
  </numFmts>
  <fonts count="52" x14ac:knownFonts="1">
    <font>
      <sz val="10"/>
      <name val="Arial"/>
      <family val="2"/>
    </font>
    <font>
      <sz val="7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sz val="10"/>
      <color indexed="18"/>
      <name val="Arial"/>
      <family val="2"/>
    </font>
    <font>
      <sz val="9"/>
      <color indexed="18"/>
      <name val="Arial"/>
      <family val="2"/>
    </font>
    <font>
      <b/>
      <sz val="9"/>
      <color indexed="1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8"/>
      <color indexed="18"/>
      <name val="Franklin Gothic Book"/>
      <family val="2"/>
    </font>
    <font>
      <sz val="7"/>
      <name val="Arial"/>
      <family val="2"/>
    </font>
    <font>
      <sz val="10"/>
      <name val="Arial"/>
      <family val="2"/>
    </font>
    <font>
      <sz val="10"/>
      <name val="Franklin Gothic Book"/>
      <family val="2"/>
    </font>
    <font>
      <b/>
      <sz val="8"/>
      <name val="Franklin Gothic Book"/>
      <family val="2"/>
    </font>
    <font>
      <b/>
      <sz val="8"/>
      <color rgb="FF0000FF"/>
      <name val="Arial"/>
      <family val="2"/>
    </font>
    <font>
      <sz val="10"/>
      <color rgb="FF002060"/>
      <name val="Arial"/>
      <family val="2"/>
    </font>
    <font>
      <b/>
      <sz val="9"/>
      <color rgb="FF002060"/>
      <name val="Arial"/>
      <family val="2"/>
    </font>
    <font>
      <b/>
      <sz val="10"/>
      <color rgb="FF002060"/>
      <name val="Arial"/>
      <family val="2"/>
    </font>
    <font>
      <sz val="8"/>
      <color rgb="FF002060"/>
      <name val="Arial"/>
      <family val="2"/>
    </font>
    <font>
      <sz val="9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rgb="FF002060"/>
      <name val="Arial"/>
      <family val="2"/>
    </font>
    <font>
      <sz val="11"/>
      <color rgb="FF002060"/>
      <name val="Arial"/>
      <family val="2"/>
    </font>
    <font>
      <b/>
      <sz val="12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sz val="9"/>
      <name val="Arial"/>
      <family val="2"/>
    </font>
    <font>
      <sz val="10"/>
      <name val="Arial Black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rgb="FF002060"/>
      <name val="Arial Black"/>
      <family val="2"/>
    </font>
    <font>
      <sz val="10.5"/>
      <color rgb="FF002060"/>
      <name val="Arial Black"/>
      <family val="2"/>
    </font>
    <font>
      <sz val="10.5"/>
      <color rgb="FF062948"/>
      <name val="Arial Black"/>
      <family val="2"/>
    </font>
    <font>
      <sz val="10.5"/>
      <name val="Arial Black"/>
      <family val="2"/>
    </font>
    <font>
      <sz val="10.5"/>
      <color theme="4" tint="-0.499984740745262"/>
      <name val="Arial Black"/>
      <family val="2"/>
    </font>
    <font>
      <sz val="9"/>
      <color theme="4" tint="-0.499984740745262"/>
      <name val="Arial Black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rgb="FF062948"/>
      <name val="Arial"/>
      <family val="2"/>
    </font>
    <font>
      <sz val="10.5"/>
      <color rgb="FF002060"/>
      <name val="Arial"/>
      <family val="2"/>
    </font>
    <font>
      <sz val="7"/>
      <color rgb="FF002060"/>
      <name val="Arial"/>
      <family val="2"/>
    </font>
    <font>
      <sz val="9"/>
      <color rgb="FF002060"/>
      <name val="Arial Black"/>
      <family val="2"/>
    </font>
    <font>
      <b/>
      <sz val="10.5"/>
      <color rgb="FF002060"/>
      <name val="Arial"/>
      <family val="2"/>
    </font>
    <font>
      <b/>
      <sz val="10"/>
      <color rgb="FF002060"/>
      <name val="Arial Black"/>
      <family val="2"/>
    </font>
    <font>
      <b/>
      <sz val="9"/>
      <color rgb="FF002060"/>
      <name val="Franklin Gothic Book"/>
      <family val="2"/>
    </font>
    <font>
      <b/>
      <sz val="12"/>
      <color theme="4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1"/>
      </patternFill>
    </fill>
  </fills>
  <borders count="103">
    <border>
      <left/>
      <right/>
      <top/>
      <bottom/>
      <diagonal/>
    </border>
    <border>
      <left/>
      <right style="thin">
        <color indexed="62"/>
      </right>
      <top/>
      <bottom/>
      <diagonal/>
    </border>
    <border>
      <left/>
      <right/>
      <top style="double">
        <color indexed="1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2"/>
      </left>
      <right/>
      <top/>
      <bottom/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indexed="62"/>
      </bottom>
      <diagonal/>
    </border>
    <border>
      <left style="thin">
        <color theme="3" tint="-0.499984740745262"/>
      </left>
      <right/>
      <top/>
      <bottom/>
      <diagonal/>
    </border>
    <border>
      <left/>
      <right style="thin">
        <color theme="3" tint="-0.499984740745262"/>
      </right>
      <top/>
      <bottom/>
      <diagonal/>
    </border>
    <border>
      <left/>
      <right style="thin">
        <color theme="3" tint="-0.499984740745262"/>
      </right>
      <top style="thin">
        <color indexed="62"/>
      </top>
      <bottom style="thin">
        <color indexed="62"/>
      </bottom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/>
      <top/>
      <bottom style="thin">
        <color indexed="62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 style="thin">
        <color theme="3" tint="-0.499984740745262"/>
      </right>
      <top/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rgb="FF002060"/>
      </left>
      <right style="thin">
        <color indexed="62"/>
      </right>
      <top/>
      <bottom/>
      <diagonal/>
    </border>
    <border>
      <left/>
      <right style="thin">
        <color theme="3" tint="-0.499984740745262"/>
      </right>
      <top/>
      <bottom style="thin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 style="thin">
        <color rgb="FF000066"/>
      </left>
      <right style="thin">
        <color rgb="FF000066"/>
      </right>
      <top/>
      <bottom/>
      <diagonal/>
    </border>
    <border>
      <left style="thin">
        <color rgb="FF000066"/>
      </left>
      <right/>
      <top/>
      <bottom/>
      <diagonal/>
    </border>
    <border>
      <left style="thin">
        <color rgb="FF000066"/>
      </left>
      <right style="thin">
        <color rgb="FF000066"/>
      </right>
      <top/>
      <bottom style="medium">
        <color rgb="FF000066"/>
      </bottom>
      <diagonal/>
    </border>
    <border>
      <left style="thin">
        <color rgb="FF000066"/>
      </left>
      <right/>
      <top/>
      <bottom style="medium">
        <color rgb="FF000066"/>
      </bottom>
      <diagonal/>
    </border>
    <border>
      <left style="thin">
        <color rgb="FF000066"/>
      </left>
      <right/>
      <top style="medium">
        <color theme="3" tint="-0.499984740745262"/>
      </top>
      <bottom style="thin">
        <color theme="3" tint="-0.499984740745262"/>
      </bottom>
      <diagonal/>
    </border>
    <border>
      <left style="thin">
        <color rgb="FF000066"/>
      </left>
      <right style="thin">
        <color rgb="FF000066"/>
      </right>
      <top/>
      <bottom style="medium">
        <color theme="3" tint="-0.499984740745262"/>
      </bottom>
      <diagonal/>
    </border>
    <border>
      <left style="thin">
        <color rgb="FF000066"/>
      </left>
      <right/>
      <top style="thin">
        <color theme="3" tint="-0.499984740745262"/>
      </top>
      <bottom style="medium">
        <color theme="3" tint="-0.499984740745262"/>
      </bottom>
      <diagonal/>
    </border>
    <border>
      <left style="thin">
        <color indexed="62"/>
      </left>
      <right style="thin">
        <color indexed="62"/>
      </right>
      <top style="medium">
        <color rgb="FF000066"/>
      </top>
      <bottom style="medium">
        <color rgb="FF000066"/>
      </bottom>
      <diagonal/>
    </border>
    <border>
      <left style="thin">
        <color indexed="62"/>
      </left>
      <right/>
      <top style="medium">
        <color rgb="FF000066"/>
      </top>
      <bottom style="medium">
        <color rgb="FF000066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rgb="FF000066"/>
      </top>
      <bottom style="medium">
        <color rgb="FF000066"/>
      </bottom>
      <diagonal/>
    </border>
    <border>
      <left/>
      <right style="thin">
        <color rgb="FF000066"/>
      </right>
      <top/>
      <bottom/>
      <diagonal/>
    </border>
    <border>
      <left style="thin">
        <color theme="3" tint="-0.24994659260841701"/>
      </left>
      <right/>
      <top/>
      <bottom/>
      <diagonal/>
    </border>
    <border>
      <left style="thin">
        <color indexed="62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rgb="FF000066"/>
      </top>
      <bottom style="medium">
        <color indexed="62"/>
      </bottom>
      <diagonal/>
    </border>
    <border>
      <left style="thin">
        <color theme="3" tint="-0.499984740745262"/>
      </left>
      <right/>
      <top style="thin">
        <color rgb="FF000066"/>
      </top>
      <bottom style="medium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theme="3" tint="-0.499984740745262"/>
      </left>
      <right style="thin">
        <color indexed="64"/>
      </right>
      <top/>
      <bottom/>
      <diagonal/>
    </border>
    <border>
      <left style="thin">
        <color theme="3" tint="-0.499984740745262"/>
      </left>
      <right style="thin">
        <color theme="3" tint="-0.499984740745262"/>
      </right>
      <top/>
      <bottom style="medium">
        <color indexed="62"/>
      </bottom>
      <diagonal/>
    </border>
    <border>
      <left/>
      <right style="thin">
        <color indexed="62"/>
      </right>
      <top style="medium">
        <color rgb="FF000066"/>
      </top>
      <bottom style="medium">
        <color rgb="FF000066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auto="1"/>
      </top>
      <bottom style="medium">
        <color auto="1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auto="1"/>
      </top>
      <bottom style="medium">
        <color auto="1"/>
      </bottom>
      <diagonal/>
    </border>
    <border>
      <left style="thin">
        <color theme="3" tint="-0.24994659260841701"/>
      </left>
      <right/>
      <top style="medium">
        <color auto="1"/>
      </top>
      <bottom style="medium">
        <color auto="1"/>
      </bottom>
      <diagonal/>
    </border>
    <border>
      <left/>
      <right style="thin">
        <color theme="3" tint="-0.499984740745262"/>
      </right>
      <top/>
      <bottom style="medium">
        <color indexed="62"/>
      </bottom>
      <diagonal/>
    </border>
    <border>
      <left style="thin">
        <color rgb="FF000066"/>
      </left>
      <right/>
      <top style="medium">
        <color theme="3" tint="-0.499984740745262"/>
      </top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indexed="62"/>
      </top>
      <bottom style="thin">
        <color indexed="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 style="thin">
        <color indexed="62"/>
      </top>
      <bottom style="thin">
        <color indexed="62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auto="1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rgb="FF000066"/>
      </top>
      <bottom style="medium">
        <color auto="1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medium">
        <color auto="1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indexed="62"/>
      </top>
      <bottom style="thin">
        <color auto="1"/>
      </bottom>
      <diagonal/>
    </border>
    <border>
      <left/>
      <right style="thin">
        <color theme="3" tint="-0.499984740745262"/>
      </right>
      <top style="medium">
        <color auto="1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auto="1"/>
      </top>
      <bottom style="thin">
        <color indexed="62"/>
      </bottom>
      <diagonal/>
    </border>
    <border>
      <left style="thin">
        <color theme="3" tint="-0.499984740745262"/>
      </left>
      <right/>
      <top style="medium">
        <color auto="1"/>
      </top>
      <bottom style="thin">
        <color indexed="62"/>
      </bottom>
      <diagonal/>
    </border>
    <border>
      <left style="thin">
        <color theme="3" tint="-0.499984740745262"/>
      </left>
      <right/>
      <top style="thin">
        <color indexed="62"/>
      </top>
      <bottom style="thin">
        <color indexed="62"/>
      </bottom>
      <diagonal/>
    </border>
    <border>
      <left style="thin">
        <color theme="3" tint="-0.4999847407452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auto="1"/>
      </top>
      <bottom style="medium">
        <color auto="1"/>
      </bottom>
      <diagonal/>
    </border>
    <border>
      <left style="thin">
        <color indexed="62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theme="3" tint="-0.499984740745262"/>
      </bottom>
      <diagonal/>
    </border>
    <border>
      <left style="thin">
        <color rgb="FF002060"/>
      </left>
      <right/>
      <top/>
      <bottom style="thin">
        <color auto="1"/>
      </bottom>
      <diagonal/>
    </border>
    <border>
      <left/>
      <right style="thin">
        <color rgb="FF002060"/>
      </right>
      <top/>
      <bottom/>
      <diagonal/>
    </border>
    <border>
      <left/>
      <right style="thin">
        <color rgb="FF002060"/>
      </right>
      <top style="thin">
        <color auto="1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indexed="64"/>
      </bottom>
      <diagonal/>
    </border>
    <border>
      <left/>
      <right style="thin">
        <color rgb="FF002060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rgb="FF002060"/>
      </left>
      <right style="thin">
        <color rgb="FF002060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rgb="FF002060"/>
      </left>
      <right/>
      <top style="thin">
        <color theme="3" tint="-0.499984740745262"/>
      </top>
      <bottom style="thin">
        <color theme="3" tint="-0.499984740745262"/>
      </bottom>
      <diagonal/>
    </border>
    <border>
      <left style="thin">
        <color rgb="FF002060"/>
      </left>
      <right style="thin">
        <color rgb="FF002060"/>
      </right>
      <top style="thin">
        <color auto="1"/>
      </top>
      <bottom/>
      <diagonal/>
    </border>
    <border>
      <left/>
      <right style="thin">
        <color rgb="FF000066"/>
      </right>
      <top style="medium">
        <color theme="3" tint="-0.499984740745262"/>
      </top>
      <bottom/>
      <diagonal/>
    </border>
    <border>
      <left style="thin">
        <color rgb="FF000066"/>
      </left>
      <right style="thin">
        <color rgb="FF000066"/>
      </right>
      <top style="medium">
        <color theme="3" tint="-0.499984740745262"/>
      </top>
      <bottom/>
      <diagonal/>
    </border>
    <border>
      <left style="thin">
        <color rgb="FF000066"/>
      </left>
      <right style="thin">
        <color rgb="FF000066"/>
      </right>
      <top style="medium">
        <color theme="3" tint="-0.499984740745262"/>
      </top>
      <bottom style="thin">
        <color theme="3" tint="-0.499984740745262"/>
      </bottom>
      <diagonal/>
    </border>
    <border>
      <left/>
      <right style="thin">
        <color rgb="FF000066"/>
      </right>
      <top/>
      <bottom style="medium">
        <color theme="3" tint="-0.499984740745262"/>
      </bottom>
      <diagonal/>
    </border>
    <border>
      <left/>
      <right style="thin">
        <color rgb="FF000066"/>
      </right>
      <top/>
      <bottom style="medium">
        <color rgb="FF000066"/>
      </bottom>
      <diagonal/>
    </border>
    <border>
      <left/>
      <right style="thin">
        <color rgb="FF002060"/>
      </right>
      <top/>
      <bottom style="thin">
        <color indexed="64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 style="thin">
        <color rgb="FF002060"/>
      </left>
      <right style="thin">
        <color rgb="FF002060"/>
      </right>
      <top style="thin">
        <color auto="1"/>
      </top>
      <bottom style="thin">
        <color rgb="FF000066"/>
      </bottom>
      <diagonal/>
    </border>
    <border>
      <left style="thin">
        <color rgb="FF002060"/>
      </left>
      <right/>
      <top style="thin">
        <color auto="1"/>
      </top>
      <bottom/>
      <diagonal/>
    </border>
    <border>
      <left style="thin">
        <color rgb="FF002060"/>
      </left>
      <right style="thin">
        <color rgb="FF002060"/>
      </right>
      <top style="thin">
        <color rgb="FF000066"/>
      </top>
      <bottom/>
      <diagonal/>
    </border>
    <border>
      <left style="thin">
        <color rgb="FF002060"/>
      </left>
      <right style="thin">
        <color rgb="FF002060"/>
      </right>
      <top style="thin">
        <color rgb="FF000066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auto="1"/>
      </top>
      <bottom style="thin">
        <color auto="1"/>
      </bottom>
      <diagonal/>
    </border>
    <border>
      <left/>
      <right style="thin">
        <color rgb="FF002060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/>
      <top style="thin">
        <color auto="1"/>
      </top>
      <bottom style="thin">
        <color auto="1"/>
      </bottom>
      <diagonal/>
    </border>
    <border>
      <left/>
      <right style="thin">
        <color rgb="FF002060"/>
      </right>
      <top style="thin">
        <color theme="3" tint="-0.499984740745262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theme="3" tint="-0.499984740745262"/>
      </top>
      <bottom style="thin">
        <color auto="1"/>
      </bottom>
      <diagonal/>
    </border>
    <border>
      <left style="thin">
        <color rgb="FF002060"/>
      </left>
      <right/>
      <top style="thin">
        <color theme="3" tint="-0.499984740745262"/>
      </top>
      <bottom style="thin">
        <color auto="1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rgb="FF000066"/>
      </bottom>
      <diagonal/>
    </border>
    <border>
      <left style="thin">
        <color indexed="62"/>
      </left>
      <right style="thin">
        <color indexed="64"/>
      </right>
      <top style="medium">
        <color rgb="FF000066"/>
      </top>
      <bottom style="medium">
        <color rgb="FF000066"/>
      </bottom>
      <diagonal/>
    </border>
    <border>
      <left style="thin">
        <color theme="3" tint="-0.24994659260841701"/>
      </left>
      <right style="thin">
        <color indexed="62"/>
      </right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auto="1"/>
      </top>
      <bottom style="thin">
        <color theme="3" tint="-0.499984740745262"/>
      </bottom>
      <diagonal/>
    </border>
  </borders>
  <cellStyleXfs count="3">
    <xf numFmtId="0" fontId="0" fillId="0" borderId="0"/>
    <xf numFmtId="164" fontId="12" fillId="0" borderId="0" applyFill="0" applyBorder="0" applyAlignment="0" applyProtection="0"/>
    <xf numFmtId="0" fontId="12" fillId="0" borderId="0"/>
  </cellStyleXfs>
  <cellXfs count="391">
    <xf numFmtId="0" fontId="0" fillId="0" borderId="0" xfId="0"/>
    <xf numFmtId="3" fontId="0" fillId="0" borderId="0" xfId="0" applyNumberFormat="1"/>
    <xf numFmtId="0" fontId="1" fillId="0" borderId="0" xfId="0" applyFont="1" applyBorder="1"/>
    <xf numFmtId="0" fontId="0" fillId="0" borderId="0" xfId="0" applyBorder="1"/>
    <xf numFmtId="0" fontId="5" fillId="0" borderId="0" xfId="0" applyFont="1" applyBorder="1"/>
    <xf numFmtId="0" fontId="5" fillId="0" borderId="0" xfId="0" applyFont="1"/>
    <xf numFmtId="0" fontId="8" fillId="0" borderId="0" xfId="0" applyFont="1"/>
    <xf numFmtId="3" fontId="0" fillId="0" borderId="0" xfId="0" applyNumberFormat="1" applyFont="1"/>
    <xf numFmtId="3" fontId="2" fillId="0" borderId="0" xfId="0" applyNumberFormat="1" applyFont="1" applyBorder="1" applyAlignment="1">
      <alignment horizontal="center"/>
    </xf>
    <xf numFmtId="3" fontId="7" fillId="0" borderId="0" xfId="0" applyNumberFormat="1" applyFont="1" applyFill="1" applyBorder="1" applyProtection="1"/>
    <xf numFmtId="167" fontId="6" fillId="0" borderId="0" xfId="0" applyNumberFormat="1" applyFont="1" applyBorder="1" applyAlignment="1" applyProtection="1">
      <alignment horizontal="left"/>
    </xf>
    <xf numFmtId="168" fontId="7" fillId="0" borderId="0" xfId="0" applyNumberFormat="1" applyFont="1" applyFill="1" applyBorder="1" applyProtection="1"/>
    <xf numFmtId="0" fontId="11" fillId="0" borderId="0" xfId="0" applyFont="1"/>
    <xf numFmtId="49" fontId="6" fillId="0" borderId="0" xfId="0" applyNumberFormat="1" applyFont="1" applyBorder="1" applyAlignment="1" applyProtection="1">
      <alignment horizontal="left"/>
    </xf>
    <xf numFmtId="3" fontId="7" fillId="0" borderId="2" xfId="0" applyNumberFormat="1" applyFont="1" applyFill="1" applyBorder="1" applyProtection="1"/>
    <xf numFmtId="168" fontId="4" fillId="0" borderId="0" xfId="0" applyNumberFormat="1" applyFont="1" applyBorder="1" applyAlignment="1">
      <alignment horizontal="center"/>
    </xf>
    <xf numFmtId="0" fontId="1" fillId="0" borderId="0" xfId="0" applyFont="1"/>
    <xf numFmtId="3" fontId="4" fillId="0" borderId="0" xfId="0" applyNumberFormat="1" applyFont="1" applyBorder="1" applyAlignment="1">
      <alignment horizontal="center"/>
    </xf>
    <xf numFmtId="4" fontId="9" fillId="0" borderId="0" xfId="0" applyNumberFormat="1" applyFont="1" applyFill="1" applyBorder="1" applyProtection="1"/>
    <xf numFmtId="4" fontId="9" fillId="0" borderId="3" xfId="0" applyNumberFormat="1" applyFont="1" applyFill="1" applyBorder="1" applyProtection="1"/>
    <xf numFmtId="0" fontId="13" fillId="0" borderId="0" xfId="0" applyFont="1"/>
    <xf numFmtId="3" fontId="10" fillId="0" borderId="0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0" fillId="0" borderId="0" xfId="0" applyNumberFormat="1" applyBorder="1"/>
    <xf numFmtId="3" fontId="8" fillId="0" borderId="0" xfId="0" applyNumberFormat="1" applyFont="1" applyBorder="1" applyAlignment="1">
      <alignment horizontal="center"/>
    </xf>
    <xf numFmtId="0" fontId="16" fillId="0" borderId="0" xfId="0" applyFont="1" applyBorder="1"/>
    <xf numFmtId="0" fontId="19" fillId="0" borderId="0" xfId="0" applyFont="1"/>
    <xf numFmtId="0" fontId="20" fillId="0" borderId="0" xfId="0" applyFont="1"/>
    <xf numFmtId="3" fontId="19" fillId="0" borderId="0" xfId="0" applyNumberFormat="1" applyFont="1"/>
    <xf numFmtId="0" fontId="23" fillId="0" borderId="0" xfId="0" applyFont="1" applyBorder="1"/>
    <xf numFmtId="0" fontId="0" fillId="0" borderId="0" xfId="0" applyFont="1"/>
    <xf numFmtId="0" fontId="8" fillId="0" borderId="0" xfId="0" applyFont="1" applyBorder="1"/>
    <xf numFmtId="4" fontId="0" fillId="0" borderId="0" xfId="0" applyNumberFormat="1" applyBorder="1"/>
    <xf numFmtId="0" fontId="25" fillId="0" borderId="0" xfId="0" applyFont="1" applyBorder="1"/>
    <xf numFmtId="4" fontId="25" fillId="0" borderId="0" xfId="0" applyNumberFormat="1" applyFont="1" applyBorder="1"/>
    <xf numFmtId="4" fontId="25" fillId="0" borderId="0" xfId="0" applyNumberFormat="1" applyFont="1" applyFill="1" applyBorder="1"/>
    <xf numFmtId="0" fontId="26" fillId="0" borderId="0" xfId="0" applyFont="1" applyBorder="1" applyAlignment="1">
      <alignment horizontal="center"/>
    </xf>
    <xf numFmtId="0" fontId="26" fillId="0" borderId="0" xfId="0" applyFont="1" applyBorder="1"/>
    <xf numFmtId="3" fontId="27" fillId="0" borderId="0" xfId="0" applyNumberFormat="1" applyFont="1"/>
    <xf numFmtId="0" fontId="15" fillId="3" borderId="0" xfId="0" applyFont="1" applyFill="1" applyBorder="1" applyAlignment="1">
      <alignment horizontal="center"/>
    </xf>
    <xf numFmtId="0" fontId="29" fillId="0" borderId="0" xfId="0" applyFont="1"/>
    <xf numFmtId="0" fontId="30" fillId="0" borderId="0" xfId="0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4" fontId="31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4" fontId="32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4" fontId="33" fillId="0" borderId="0" xfId="0" applyNumberFormat="1" applyFont="1" applyAlignment="1">
      <alignment vertical="center"/>
    </xf>
    <xf numFmtId="167" fontId="1" fillId="0" borderId="0" xfId="0" applyNumberFormat="1" applyFont="1" applyBorder="1" applyAlignment="1" applyProtection="1">
      <alignment horizontal="left"/>
    </xf>
    <xf numFmtId="4" fontId="0" fillId="0" borderId="0" xfId="0" applyNumberFormat="1"/>
    <xf numFmtId="4" fontId="0" fillId="0" borderId="0" xfId="0" applyNumberFormat="1" applyFont="1"/>
    <xf numFmtId="0" fontId="37" fillId="0" borderId="0" xfId="0" applyFont="1"/>
    <xf numFmtId="0" fontId="38" fillId="0" borderId="0" xfId="0" applyFont="1"/>
    <xf numFmtId="0" fontId="34" fillId="0" borderId="0" xfId="0" applyFont="1"/>
    <xf numFmtId="0" fontId="39" fillId="0" borderId="0" xfId="0" applyFont="1"/>
    <xf numFmtId="3" fontId="28" fillId="0" borderId="11" xfId="0" applyNumberFormat="1" applyFont="1" applyBorder="1" applyAlignment="1" applyProtection="1">
      <alignment horizontal="left"/>
    </xf>
    <xf numFmtId="3" fontId="28" fillId="0" borderId="8" xfId="0" applyNumberFormat="1" applyFont="1" applyBorder="1" applyAlignment="1" applyProtection="1">
      <alignment horizontal="left"/>
    </xf>
    <xf numFmtId="3" fontId="28" fillId="0" borderId="8" xfId="0" applyNumberFormat="1" applyFont="1" applyFill="1" applyBorder="1" applyProtection="1"/>
    <xf numFmtId="37" fontId="28" fillId="0" borderId="8" xfId="0" applyNumberFormat="1" applyFont="1" applyFill="1" applyBorder="1" applyAlignment="1" applyProtection="1"/>
    <xf numFmtId="3" fontId="28" fillId="0" borderId="8" xfId="0" applyNumberFormat="1" applyFont="1" applyBorder="1"/>
    <xf numFmtId="3" fontId="40" fillId="0" borderId="11" xfId="0" applyNumberFormat="1" applyFont="1" applyBorder="1" applyAlignment="1" applyProtection="1">
      <alignment horizontal="left"/>
    </xf>
    <xf numFmtId="3" fontId="40" fillId="0" borderId="8" xfId="0" applyNumberFormat="1" applyFont="1" applyBorder="1" applyAlignment="1" applyProtection="1">
      <alignment horizontal="left"/>
    </xf>
    <xf numFmtId="3" fontId="40" fillId="0" borderId="8" xfId="0" applyNumberFormat="1" applyFont="1" applyFill="1" applyBorder="1" applyProtection="1"/>
    <xf numFmtId="3" fontId="40" fillId="0" borderId="8" xfId="0" applyNumberFormat="1" applyFont="1" applyBorder="1"/>
    <xf numFmtId="3" fontId="28" fillId="0" borderId="8" xfId="0" applyNumberFormat="1" applyFont="1" applyFill="1" applyBorder="1" applyAlignment="1" applyProtection="1">
      <alignment horizontal="right"/>
    </xf>
    <xf numFmtId="3" fontId="28" fillId="0" borderId="8" xfId="0" applyNumberFormat="1" applyFont="1" applyBorder="1" applyAlignment="1">
      <alignment horizontal="right"/>
    </xf>
    <xf numFmtId="3" fontId="28" fillId="0" borderId="11" xfId="0" applyNumberFormat="1" applyFont="1" applyFill="1" applyBorder="1" applyAlignment="1" applyProtection="1"/>
    <xf numFmtId="3" fontId="40" fillId="0" borderId="11" xfId="0" applyNumberFormat="1" applyFont="1" applyFill="1" applyBorder="1" applyAlignment="1" applyProtection="1"/>
    <xf numFmtId="3" fontId="28" fillId="0" borderId="11" xfId="0" applyNumberFormat="1" applyFont="1" applyFill="1" applyBorder="1" applyAlignment="1" applyProtection="1">
      <alignment horizontal="left"/>
    </xf>
    <xf numFmtId="3" fontId="40" fillId="0" borderId="11" xfId="0" applyNumberFormat="1" applyFont="1" applyFill="1" applyBorder="1" applyAlignment="1" applyProtection="1">
      <alignment horizontal="left" vertical="center" wrapText="1"/>
    </xf>
    <xf numFmtId="3" fontId="40" fillId="0" borderId="0" xfId="0" applyNumberFormat="1" applyFont="1" applyBorder="1" applyAlignment="1" applyProtection="1">
      <alignment horizontal="left"/>
    </xf>
    <xf numFmtId="3" fontId="28" fillId="0" borderId="0" xfId="0" applyNumberFormat="1" applyFont="1" applyBorder="1" applyAlignment="1" applyProtection="1">
      <alignment horizontal="left"/>
    </xf>
    <xf numFmtId="0" fontId="28" fillId="0" borderId="0" xfId="0" applyFont="1" applyAlignment="1">
      <alignment horizontal="left"/>
    </xf>
    <xf numFmtId="3" fontId="40" fillId="0" borderId="1" xfId="0" applyNumberFormat="1" applyFont="1" applyBorder="1" applyAlignment="1" applyProtection="1">
      <alignment horizontal="left" vertical="center"/>
    </xf>
    <xf numFmtId="3" fontId="28" fillId="0" borderId="0" xfId="0" applyNumberFormat="1" applyFont="1" applyFill="1" applyBorder="1" applyAlignment="1" applyProtection="1"/>
    <xf numFmtId="3" fontId="40" fillId="0" borderId="0" xfId="0" applyNumberFormat="1" applyFont="1" applyFill="1" applyBorder="1" applyAlignment="1" applyProtection="1"/>
    <xf numFmtId="3" fontId="40" fillId="0" borderId="0" xfId="0" applyNumberFormat="1" applyFont="1" applyFill="1" applyBorder="1" applyAlignment="1" applyProtection="1">
      <alignment vertical="center"/>
    </xf>
    <xf numFmtId="3" fontId="28" fillId="0" borderId="0" xfId="0" applyNumberFormat="1" applyFont="1" applyFill="1" applyBorder="1" applyAlignment="1" applyProtection="1">
      <alignment horizontal="left"/>
    </xf>
    <xf numFmtId="3" fontId="40" fillId="0" borderId="0" xfId="0" applyNumberFormat="1" applyFont="1" applyFill="1" applyBorder="1" applyAlignment="1" applyProtection="1">
      <alignment horizontal="left"/>
    </xf>
    <xf numFmtId="0" fontId="28" fillId="0" borderId="0" xfId="0" applyFont="1" applyBorder="1" applyAlignment="1">
      <alignment horizontal="left"/>
    </xf>
    <xf numFmtId="3" fontId="28" fillId="0" borderId="0" xfId="0" applyNumberFormat="1" applyFont="1" applyBorder="1" applyAlignment="1">
      <alignment horizontal="left"/>
    </xf>
    <xf numFmtId="3" fontId="28" fillId="0" borderId="45" xfId="0" applyNumberFormat="1" applyFont="1" applyBorder="1" applyAlignment="1" applyProtection="1">
      <alignment horizontal="left"/>
    </xf>
    <xf numFmtId="3" fontId="40" fillId="0" borderId="0" xfId="0" applyNumberFormat="1" applyFont="1" applyBorder="1" applyAlignment="1">
      <alignment horizontal="left"/>
    </xf>
    <xf numFmtId="3" fontId="28" fillId="0" borderId="8" xfId="0" applyNumberFormat="1" applyFont="1" applyFill="1" applyBorder="1" applyAlignment="1" applyProtection="1"/>
    <xf numFmtId="3" fontId="40" fillId="0" borderId="8" xfId="0" applyNumberFormat="1" applyFont="1" applyFill="1" applyBorder="1" applyAlignment="1" applyProtection="1"/>
    <xf numFmtId="3" fontId="40" fillId="0" borderId="8" xfId="0" applyNumberFormat="1" applyFont="1" applyFill="1" applyBorder="1" applyAlignment="1" applyProtection="1">
      <alignment vertical="center" wrapText="1"/>
    </xf>
    <xf numFmtId="3" fontId="40" fillId="0" borderId="8" xfId="0" applyNumberFormat="1" applyFont="1" applyFill="1" applyBorder="1" applyAlignment="1"/>
    <xf numFmtId="3" fontId="28" fillId="0" borderId="26" xfId="0" applyNumberFormat="1" applyFont="1" applyBorder="1" applyAlignment="1" applyProtection="1">
      <alignment horizontal="left"/>
    </xf>
    <xf numFmtId="0" fontId="28" fillId="0" borderId="26" xfId="0" applyFont="1" applyBorder="1"/>
    <xf numFmtId="3" fontId="28" fillId="0" borderId="28" xfId="0" applyNumberFormat="1" applyFont="1" applyBorder="1" applyAlignment="1" applyProtection="1">
      <alignment horizontal="left"/>
    </xf>
    <xf numFmtId="3" fontId="28" fillId="0" borderId="28" xfId="0" applyNumberFormat="1" applyFont="1" applyFill="1" applyBorder="1" applyProtection="1"/>
    <xf numFmtId="3" fontId="28" fillId="0" borderId="28" xfId="0" applyNumberFormat="1" applyFont="1" applyBorder="1"/>
    <xf numFmtId="3" fontId="40" fillId="0" borderId="24" xfId="0" applyNumberFormat="1" applyFont="1" applyFill="1" applyBorder="1" applyAlignment="1" applyProtection="1">
      <alignment vertical="center"/>
    </xf>
    <xf numFmtId="3" fontId="40" fillId="0" borderId="8" xfId="0" applyNumberFormat="1" applyFont="1" applyBorder="1" applyAlignment="1">
      <alignment vertical="center"/>
    </xf>
    <xf numFmtId="3" fontId="28" fillId="0" borderId="24" xfId="0" applyNumberFormat="1" applyFont="1" applyFill="1" applyBorder="1" applyProtection="1"/>
    <xf numFmtId="3" fontId="28" fillId="0" borderId="0" xfId="0" applyNumberFormat="1" applyFont="1" applyBorder="1"/>
    <xf numFmtId="3" fontId="28" fillId="0" borderId="24" xfId="0" applyNumberFormat="1" applyFont="1" applyBorder="1"/>
    <xf numFmtId="3" fontId="40" fillId="0" borderId="24" xfId="0" applyNumberFormat="1" applyFont="1" applyFill="1" applyBorder="1" applyProtection="1"/>
    <xf numFmtId="3" fontId="28" fillId="0" borderId="18" xfId="0" applyNumberFormat="1" applyFont="1" applyFill="1" applyBorder="1" applyProtection="1"/>
    <xf numFmtId="3" fontId="40" fillId="0" borderId="16" xfId="0" applyNumberFormat="1" applyFont="1" applyFill="1" applyBorder="1" applyAlignment="1" applyProtection="1">
      <alignment vertical="center"/>
    </xf>
    <xf numFmtId="3" fontId="40" fillId="0" borderId="19" xfId="0" applyNumberFormat="1" applyFont="1" applyFill="1" applyBorder="1" applyAlignment="1" applyProtection="1">
      <alignment vertical="center"/>
    </xf>
    <xf numFmtId="3" fontId="28" fillId="0" borderId="15" xfId="0" applyNumberFormat="1" applyFont="1" applyBorder="1"/>
    <xf numFmtId="3" fontId="28" fillId="0" borderId="16" xfId="0" applyNumberFormat="1" applyFont="1" applyBorder="1"/>
    <xf numFmtId="3" fontId="28" fillId="0" borderId="15" xfId="0" applyNumberFormat="1" applyFont="1" applyFill="1" applyBorder="1" applyProtection="1"/>
    <xf numFmtId="3" fontId="28" fillId="0" borderId="16" xfId="0" applyNumberFormat="1" applyFont="1" applyFill="1" applyBorder="1" applyProtection="1"/>
    <xf numFmtId="3" fontId="40" fillId="0" borderId="15" xfId="0" applyNumberFormat="1" applyFont="1" applyFill="1" applyBorder="1" applyAlignment="1" applyProtection="1">
      <alignment vertical="center"/>
    </xf>
    <xf numFmtId="3" fontId="40" fillId="0" borderId="22" xfId="0" applyNumberFormat="1" applyFont="1" applyFill="1" applyBorder="1" applyAlignment="1" applyProtection="1"/>
    <xf numFmtId="3" fontId="40" fillId="0" borderId="22" xfId="0" applyNumberFormat="1" applyFont="1" applyFill="1" applyBorder="1" applyProtection="1"/>
    <xf numFmtId="3" fontId="40" fillId="0" borderId="22" xfId="0" applyNumberFormat="1" applyFont="1" applyBorder="1"/>
    <xf numFmtId="3" fontId="28" fillId="0" borderId="22" xfId="0" applyNumberFormat="1" applyFont="1" applyBorder="1" applyAlignment="1" applyProtection="1">
      <alignment horizontal="left"/>
    </xf>
    <xf numFmtId="3" fontId="28" fillId="0" borderId="22" xfId="0" applyNumberFormat="1" applyFont="1" applyFill="1" applyBorder="1" applyProtection="1"/>
    <xf numFmtId="3" fontId="28" fillId="0" borderId="22" xfId="0" applyNumberFormat="1" applyFont="1" applyBorder="1"/>
    <xf numFmtId="0" fontId="28" fillId="0" borderId="22" xfId="0" applyFont="1" applyBorder="1"/>
    <xf numFmtId="3" fontId="28" fillId="0" borderId="22" xfId="0" applyNumberFormat="1" applyFont="1" applyFill="1" applyBorder="1" applyAlignment="1" applyProtection="1"/>
    <xf numFmtId="4" fontId="28" fillId="0" borderId="22" xfId="0" applyNumberFormat="1" applyFont="1" applyBorder="1"/>
    <xf numFmtId="3" fontId="40" fillId="0" borderId="22" xfId="0" applyNumberFormat="1" applyFont="1" applyBorder="1" applyAlignment="1" applyProtection="1">
      <alignment horizontal="left"/>
    </xf>
    <xf numFmtId="3" fontId="40" fillId="0" borderId="37" xfId="0" applyNumberFormat="1" applyFont="1" applyFill="1" applyBorder="1" applyProtection="1"/>
    <xf numFmtId="3" fontId="40" fillId="0" borderId="18" xfId="0" applyNumberFormat="1" applyFont="1" applyFill="1" applyBorder="1" applyProtection="1"/>
    <xf numFmtId="3" fontId="40" fillId="0" borderId="18" xfId="0" applyNumberFormat="1" applyFont="1" applyBorder="1"/>
    <xf numFmtId="3" fontId="40" fillId="0" borderId="38" xfId="0" applyNumberFormat="1" applyFont="1" applyBorder="1"/>
    <xf numFmtId="3" fontId="40" fillId="0" borderId="42" xfId="0" applyNumberFormat="1" applyFont="1" applyBorder="1"/>
    <xf numFmtId="3" fontId="40" fillId="0" borderId="0" xfId="0" applyNumberFormat="1" applyFont="1" applyFill="1" applyBorder="1" applyProtection="1"/>
    <xf numFmtId="3" fontId="28" fillId="0" borderId="18" xfId="0" applyNumberFormat="1" applyFont="1" applyBorder="1"/>
    <xf numFmtId="3" fontId="28" fillId="0" borderId="38" xfId="0" applyNumberFormat="1" applyFont="1" applyBorder="1"/>
    <xf numFmtId="3" fontId="28" fillId="0" borderId="42" xfId="0" applyNumberFormat="1" applyFont="1" applyBorder="1"/>
    <xf numFmtId="3" fontId="28" fillId="0" borderId="41" xfId="0" applyNumberFormat="1" applyFont="1" applyFill="1" applyBorder="1" applyProtection="1"/>
    <xf numFmtId="3" fontId="28" fillId="0" borderId="41" xfId="0" applyNumberFormat="1" applyFont="1" applyBorder="1"/>
    <xf numFmtId="3" fontId="8" fillId="0" borderId="20" xfId="0" applyNumberFormat="1" applyFont="1" applyBorder="1" applyAlignment="1" applyProtection="1">
      <alignment horizontal="left" vertical="center"/>
    </xf>
    <xf numFmtId="3" fontId="40" fillId="0" borderId="9" xfId="0" applyNumberFormat="1" applyFont="1" applyBorder="1" applyAlignment="1" applyProtection="1">
      <alignment horizontal="left" vertical="center"/>
    </xf>
    <xf numFmtId="3" fontId="40" fillId="0" borderId="9" xfId="0" applyNumberFormat="1" applyFont="1" applyFill="1" applyBorder="1" applyAlignment="1" applyProtection="1">
      <alignment vertical="center"/>
    </xf>
    <xf numFmtId="3" fontId="40" fillId="0" borderId="9" xfId="0" applyNumberFormat="1" applyFont="1" applyBorder="1" applyAlignment="1">
      <alignment vertical="center"/>
    </xf>
    <xf numFmtId="3" fontId="8" fillId="0" borderId="12" xfId="0" applyNumberFormat="1" applyFont="1" applyBorder="1" applyAlignment="1" applyProtection="1">
      <alignment horizontal="left" vertical="center"/>
    </xf>
    <xf numFmtId="3" fontId="40" fillId="0" borderId="44" xfId="0" applyNumberFormat="1" applyFont="1" applyBorder="1" applyAlignment="1" applyProtection="1">
      <alignment horizontal="left" vertical="center"/>
    </xf>
    <xf numFmtId="3" fontId="40" fillId="0" borderId="33" xfId="0" applyNumberFormat="1" applyFont="1" applyFill="1" applyBorder="1" applyAlignment="1" applyProtection="1">
      <alignment vertical="center"/>
    </xf>
    <xf numFmtId="3" fontId="40" fillId="0" borderId="34" xfId="0" applyNumberFormat="1" applyFont="1" applyFill="1" applyBorder="1" applyAlignment="1" applyProtection="1">
      <alignment vertical="center"/>
    </xf>
    <xf numFmtId="3" fontId="40" fillId="0" borderId="35" xfId="0" applyNumberFormat="1" applyFont="1" applyBorder="1" applyAlignment="1">
      <alignment vertical="center"/>
    </xf>
    <xf numFmtId="3" fontId="40" fillId="0" borderId="33" xfId="0" applyNumberFormat="1" applyFont="1" applyBorder="1" applyAlignment="1">
      <alignment vertical="center"/>
    </xf>
    <xf numFmtId="3" fontId="40" fillId="0" borderId="45" xfId="0" applyNumberFormat="1" applyFont="1" applyBorder="1" applyAlignment="1" applyProtection="1">
      <alignment horizontal="left"/>
    </xf>
    <xf numFmtId="3" fontId="40" fillId="0" borderId="46" xfId="0" applyNumberFormat="1" applyFont="1" applyBorder="1" applyAlignment="1" applyProtection="1">
      <alignment horizontal="left"/>
    </xf>
    <xf numFmtId="3" fontId="40" fillId="0" borderId="46" xfId="0" applyNumberFormat="1" applyFont="1" applyFill="1" applyBorder="1" applyProtection="1"/>
    <xf numFmtId="3" fontId="40" fillId="0" borderId="46" xfId="0" applyNumberFormat="1" applyFont="1" applyBorder="1"/>
    <xf numFmtId="3" fontId="40" fillId="0" borderId="47" xfId="0" applyNumberFormat="1" applyFont="1" applyBorder="1"/>
    <xf numFmtId="3" fontId="40" fillId="0" borderId="5" xfId="0" applyNumberFormat="1" applyFont="1" applyFill="1" applyBorder="1" applyAlignment="1" applyProtection="1">
      <alignment horizontal="left" vertical="center"/>
    </xf>
    <xf numFmtId="3" fontId="40" fillId="0" borderId="5" xfId="0" applyNumberFormat="1" applyFont="1" applyBorder="1" applyAlignment="1" applyProtection="1">
      <alignment horizontal="left" vertical="center"/>
    </xf>
    <xf numFmtId="3" fontId="40" fillId="0" borderId="54" xfId="0" applyNumberFormat="1" applyFont="1" applyBorder="1" applyAlignment="1" applyProtection="1">
      <alignment horizontal="left" vertical="center"/>
    </xf>
    <xf numFmtId="3" fontId="40" fillId="0" borderId="54" xfId="0" applyNumberFormat="1" applyFont="1" applyFill="1" applyBorder="1" applyAlignment="1" applyProtection="1">
      <alignment vertical="center"/>
    </xf>
    <xf numFmtId="3" fontId="40" fillId="0" borderId="51" xfId="0" applyNumberFormat="1" applyFont="1" applyBorder="1" applyAlignment="1" applyProtection="1">
      <alignment horizontal="left" vertical="center"/>
    </xf>
    <xf numFmtId="3" fontId="40" fillId="0" borderId="18" xfId="0" applyNumberFormat="1" applyFont="1" applyFill="1" applyBorder="1" applyAlignment="1" applyProtection="1">
      <alignment vertical="center"/>
    </xf>
    <xf numFmtId="3" fontId="40" fillId="0" borderId="18" xfId="0" applyNumberFormat="1" applyFont="1" applyBorder="1" applyAlignment="1">
      <alignment vertical="center"/>
    </xf>
    <xf numFmtId="3" fontId="28" fillId="0" borderId="18" xfId="0" applyNumberFormat="1" applyFont="1" applyFill="1" applyBorder="1" applyAlignment="1" applyProtection="1"/>
    <xf numFmtId="3" fontId="28" fillId="0" borderId="25" xfId="0" applyNumberFormat="1" applyFont="1" applyFill="1" applyBorder="1" applyProtection="1"/>
    <xf numFmtId="3" fontId="28" fillId="0" borderId="18" xfId="0" applyNumberFormat="1" applyFont="1" applyBorder="1" applyAlignment="1" applyProtection="1">
      <alignment horizontal="left"/>
    </xf>
    <xf numFmtId="3" fontId="40" fillId="0" borderId="18" xfId="0" applyNumberFormat="1" applyFont="1" applyFill="1" applyBorder="1" applyAlignment="1" applyProtection="1"/>
    <xf numFmtId="3" fontId="40" fillId="0" borderId="25" xfId="0" applyNumberFormat="1" applyFont="1" applyFill="1" applyBorder="1" applyAlignment="1" applyProtection="1">
      <alignment vertical="center"/>
    </xf>
    <xf numFmtId="3" fontId="28" fillId="0" borderId="52" xfId="0" applyNumberFormat="1" applyFont="1" applyBorder="1" applyAlignment="1" applyProtection="1">
      <alignment horizontal="left"/>
    </xf>
    <xf numFmtId="3" fontId="28" fillId="0" borderId="51" xfId="0" applyNumberFormat="1" applyFont="1" applyFill="1" applyBorder="1" applyProtection="1"/>
    <xf numFmtId="3" fontId="40" fillId="0" borderId="52" xfId="0" applyNumberFormat="1" applyFont="1" applyFill="1" applyBorder="1" applyAlignment="1" applyProtection="1">
      <alignment vertical="center"/>
    </xf>
    <xf numFmtId="3" fontId="40" fillId="0" borderId="51" xfId="0" applyNumberFormat="1" applyFont="1" applyFill="1" applyBorder="1" applyAlignment="1" applyProtection="1">
      <alignment vertical="center"/>
    </xf>
    <xf numFmtId="3" fontId="40" fillId="0" borderId="53" xfId="0" applyNumberFormat="1" applyFont="1" applyFill="1" applyBorder="1" applyAlignment="1" applyProtection="1">
      <alignment vertical="center"/>
    </xf>
    <xf numFmtId="3" fontId="40" fillId="0" borderId="56" xfId="0" applyNumberFormat="1" applyFont="1" applyFill="1" applyBorder="1" applyAlignment="1" applyProtection="1">
      <alignment vertical="center"/>
    </xf>
    <xf numFmtId="3" fontId="40" fillId="0" borderId="57" xfId="0" applyNumberFormat="1" applyFont="1" applyFill="1" applyBorder="1" applyAlignment="1" applyProtection="1">
      <alignment vertical="center"/>
    </xf>
    <xf numFmtId="3" fontId="40" fillId="0" borderId="58" xfId="0" applyNumberFormat="1" applyFont="1" applyBorder="1" applyAlignment="1">
      <alignment vertical="center"/>
    </xf>
    <xf numFmtId="3" fontId="40" fillId="0" borderId="58" xfId="0" applyNumberFormat="1" applyFont="1" applyFill="1" applyBorder="1" applyAlignment="1" applyProtection="1">
      <alignment vertical="center"/>
    </xf>
    <xf numFmtId="3" fontId="40" fillId="0" borderId="54" xfId="0" applyNumberFormat="1" applyFont="1" applyBorder="1" applyAlignment="1">
      <alignment vertical="center"/>
    </xf>
    <xf numFmtId="3" fontId="40" fillId="0" borderId="25" xfId="0" applyNumberFormat="1" applyFont="1" applyFill="1" applyBorder="1" applyProtection="1"/>
    <xf numFmtId="3" fontId="40" fillId="0" borderId="21" xfId="0" applyNumberFormat="1" applyFont="1" applyFill="1" applyBorder="1" applyProtection="1"/>
    <xf numFmtId="3" fontId="28" fillId="0" borderId="21" xfId="0" applyNumberFormat="1" applyFont="1" applyFill="1" applyBorder="1" applyProtection="1"/>
    <xf numFmtId="3" fontId="28" fillId="0" borderId="21" xfId="0" applyNumberFormat="1" applyFont="1" applyBorder="1"/>
    <xf numFmtId="3" fontId="40" fillId="0" borderId="58" xfId="0" applyNumberFormat="1" applyFont="1" applyBorder="1" applyAlignment="1" applyProtection="1">
      <alignment horizontal="left" vertical="center"/>
    </xf>
    <xf numFmtId="3" fontId="40" fillId="0" borderId="58" xfId="0" applyNumberFormat="1" applyFont="1" applyFill="1" applyBorder="1" applyProtection="1"/>
    <xf numFmtId="3" fontId="40" fillId="0" borderId="59" xfId="0" applyNumberFormat="1" applyFont="1" applyFill="1" applyBorder="1" applyAlignment="1" applyProtection="1">
      <alignment vertical="center"/>
    </xf>
    <xf numFmtId="3" fontId="40" fillId="0" borderId="18" xfId="0" applyNumberFormat="1" applyFont="1" applyBorder="1" applyAlignment="1" applyProtection="1">
      <alignment horizontal="left"/>
    </xf>
    <xf numFmtId="3" fontId="40" fillId="0" borderId="0" xfId="0" applyNumberFormat="1" applyFont="1" applyBorder="1"/>
    <xf numFmtId="3" fontId="40" fillId="0" borderId="21" xfId="0" applyNumberFormat="1" applyFont="1" applyBorder="1"/>
    <xf numFmtId="3" fontId="28" fillId="0" borderId="18" xfId="0" applyNumberFormat="1" applyFont="1" applyBorder="1" applyAlignment="1">
      <alignment horizontal="left"/>
    </xf>
    <xf numFmtId="3" fontId="8" fillId="0" borderId="69" xfId="0" applyNumberFormat="1" applyFont="1" applyBorder="1" applyAlignment="1" applyProtection="1">
      <alignment horizontal="left" vertical="center"/>
    </xf>
    <xf numFmtId="3" fontId="8" fillId="0" borderId="69" xfId="0" applyNumberFormat="1" applyFont="1" applyFill="1" applyBorder="1" applyAlignment="1" applyProtection="1">
      <alignment vertical="center"/>
    </xf>
    <xf numFmtId="3" fontId="8" fillId="0" borderId="70" xfId="0" applyNumberFormat="1" applyFont="1" applyFill="1" applyBorder="1" applyAlignment="1" applyProtection="1">
      <alignment vertical="center"/>
    </xf>
    <xf numFmtId="3" fontId="8" fillId="0" borderId="47" xfId="0" applyNumberFormat="1" applyFont="1" applyBorder="1" applyAlignment="1">
      <alignment vertical="center"/>
    </xf>
    <xf numFmtId="3" fontId="8" fillId="0" borderId="69" xfId="0" applyNumberFormat="1" applyFont="1" applyBorder="1" applyAlignment="1">
      <alignment vertical="center"/>
    </xf>
    <xf numFmtId="3" fontId="43" fillId="0" borderId="0" xfId="0" applyNumberFormat="1" applyFont="1" applyBorder="1"/>
    <xf numFmtId="167" fontId="6" fillId="0" borderId="0" xfId="0" applyNumberFormat="1" applyFont="1" applyBorder="1" applyAlignment="1" applyProtection="1">
      <alignment horizontal="left"/>
    </xf>
    <xf numFmtId="3" fontId="36" fillId="0" borderId="0" xfId="0" applyNumberFormat="1" applyFont="1" applyBorder="1"/>
    <xf numFmtId="3" fontId="44" fillId="0" borderId="0" xfId="0" applyNumberFormat="1" applyFont="1" applyBorder="1"/>
    <xf numFmtId="3" fontId="42" fillId="0" borderId="0" xfId="0" applyNumberFormat="1" applyFont="1" applyBorder="1"/>
    <xf numFmtId="49" fontId="28" fillId="0" borderId="11" xfId="0" applyNumberFormat="1" applyFont="1" applyBorder="1" applyAlignment="1" applyProtection="1">
      <alignment horizontal="left"/>
    </xf>
    <xf numFmtId="4" fontId="19" fillId="0" borderId="0" xfId="0" applyNumberFormat="1" applyFont="1"/>
    <xf numFmtId="166" fontId="16" fillId="0" borderId="16" xfId="0" applyNumberFormat="1" applyFont="1" applyBorder="1"/>
    <xf numFmtId="3" fontId="16" fillId="0" borderId="15" xfId="0" applyNumberFormat="1" applyFont="1" applyFill="1" applyBorder="1" applyProtection="1"/>
    <xf numFmtId="3" fontId="16" fillId="0" borderId="15" xfId="0" applyNumberFormat="1" applyFont="1" applyBorder="1" applyAlignment="1" applyProtection="1">
      <alignment horizontal="left"/>
    </xf>
    <xf numFmtId="3" fontId="16" fillId="0" borderId="15" xfId="0" applyNumberFormat="1" applyFont="1" applyBorder="1" applyAlignment="1">
      <alignment horizontal="center"/>
    </xf>
    <xf numFmtId="3" fontId="16" fillId="0" borderId="15" xfId="0" applyNumberFormat="1" applyFont="1" applyBorder="1"/>
    <xf numFmtId="0" fontId="17" fillId="0" borderId="26" xfId="0" applyFont="1" applyBorder="1" applyAlignment="1">
      <alignment horizontal="center"/>
    </xf>
    <xf numFmtId="0" fontId="16" fillId="0" borderId="50" xfId="0" applyFont="1" applyBorder="1"/>
    <xf numFmtId="165" fontId="48" fillId="0" borderId="26" xfId="0" applyNumberFormat="1" applyFont="1" applyBorder="1"/>
    <xf numFmtId="166" fontId="48" fillId="0" borderId="27" xfId="0" applyNumberFormat="1" applyFont="1" applyBorder="1"/>
    <xf numFmtId="165" fontId="35" fillId="0" borderId="26" xfId="0" applyNumberFormat="1" applyFont="1" applyBorder="1"/>
    <xf numFmtId="166" fontId="35" fillId="0" borderId="27" xfId="0" applyNumberFormat="1" applyFont="1" applyBorder="1"/>
    <xf numFmtId="165" fontId="45" fillId="0" borderId="26" xfId="0" applyNumberFormat="1" applyFont="1" applyBorder="1" applyAlignment="1">
      <alignment horizontal="right"/>
    </xf>
    <xf numFmtId="166" fontId="45" fillId="0" borderId="27" xfId="0" applyNumberFormat="1" applyFont="1" applyBorder="1"/>
    <xf numFmtId="165" fontId="45" fillId="0" borderId="26" xfId="0" applyNumberFormat="1" applyFont="1" applyBorder="1" applyAlignment="1"/>
    <xf numFmtId="165" fontId="35" fillId="0" borderId="26" xfId="0" applyNumberFormat="1" applyFont="1" applyBorder="1" applyAlignment="1">
      <alignment horizontal="right"/>
    </xf>
    <xf numFmtId="165" fontId="48" fillId="0" borderId="26" xfId="0" applyNumberFormat="1" applyFont="1" applyBorder="1" applyAlignment="1">
      <alignment horizontal="right"/>
    </xf>
    <xf numFmtId="37" fontId="35" fillId="0" borderId="26" xfId="0" applyNumberFormat="1" applyFont="1" applyBorder="1"/>
    <xf numFmtId="37" fontId="35" fillId="0" borderId="28" xfId="0" applyNumberFormat="1" applyFont="1" applyBorder="1"/>
    <xf numFmtId="166" fontId="35" fillId="0" borderId="29" xfId="0" applyNumberFormat="1" applyFont="1" applyBorder="1"/>
    <xf numFmtId="0" fontId="17" fillId="0" borderId="36" xfId="0" applyFont="1" applyBorder="1" applyAlignment="1">
      <alignment horizontal="center"/>
    </xf>
    <xf numFmtId="0" fontId="17" fillId="0" borderId="26" xfId="0" applyFont="1" applyBorder="1" applyAlignment="1"/>
    <xf numFmtId="0" fontId="17" fillId="0" borderId="26" xfId="0" applyFont="1" applyBorder="1" applyAlignment="1">
      <alignment horizontal="left"/>
    </xf>
    <xf numFmtId="0" fontId="48" fillId="0" borderId="36" xfId="0" applyFont="1" applyBorder="1" applyAlignment="1">
      <alignment horizontal="center"/>
    </xf>
    <xf numFmtId="0" fontId="48" fillId="0" borderId="26" xfId="0" applyFont="1" applyBorder="1"/>
    <xf numFmtId="3" fontId="48" fillId="0" borderId="26" xfId="0" applyNumberFormat="1" applyFont="1" applyBorder="1"/>
    <xf numFmtId="0" fontId="35" fillId="0" borderId="36" xfId="0" applyFont="1" applyBorder="1" applyAlignment="1">
      <alignment horizontal="left"/>
    </xf>
    <xf numFmtId="0" fontId="35" fillId="0" borderId="26" xfId="0" applyFont="1" applyBorder="1"/>
    <xf numFmtId="3" fontId="35" fillId="0" borderId="26" xfId="0" applyNumberFormat="1" applyFont="1" applyBorder="1"/>
    <xf numFmtId="0" fontId="45" fillId="0" borderId="36" xfId="0" applyFont="1" applyBorder="1" applyAlignment="1">
      <alignment horizontal="left"/>
    </xf>
    <xf numFmtId="0" fontId="45" fillId="0" borderId="26" xfId="0" applyFont="1" applyBorder="1" applyAlignment="1">
      <alignment horizontal="center"/>
    </xf>
    <xf numFmtId="3" fontId="45" fillId="0" borderId="26" xfId="0" applyNumberFormat="1" applyFont="1" applyBorder="1"/>
    <xf numFmtId="0" fontId="45" fillId="0" borderId="36" xfId="0" applyFont="1" applyBorder="1"/>
    <xf numFmtId="0" fontId="35" fillId="0" borderId="36" xfId="0" applyFont="1" applyBorder="1"/>
    <xf numFmtId="0" fontId="35" fillId="0" borderId="26" xfId="0" applyFont="1" applyBorder="1" applyAlignment="1">
      <alignment horizontal="center"/>
    </xf>
    <xf numFmtId="0" fontId="48" fillId="0" borderId="26" xfId="0" applyFont="1" applyBorder="1" applyAlignment="1">
      <alignment horizontal="center"/>
    </xf>
    <xf numFmtId="0" fontId="48" fillId="0" borderId="36" xfId="0" applyFont="1" applyBorder="1" applyAlignment="1">
      <alignment horizontal="center" vertical="center" wrapText="1"/>
    </xf>
    <xf numFmtId="3" fontId="35" fillId="2" borderId="26" xfId="0" applyNumberFormat="1" applyFont="1" applyFill="1" applyBorder="1"/>
    <xf numFmtId="0" fontId="35" fillId="0" borderId="84" xfId="0" applyFont="1" applyBorder="1"/>
    <xf numFmtId="0" fontId="35" fillId="0" borderId="28" xfId="0" applyFont="1" applyBorder="1" applyAlignment="1">
      <alignment horizontal="center"/>
    </xf>
    <xf numFmtId="3" fontId="35" fillId="0" borderId="28" xfId="0" applyNumberFormat="1" applyFont="1" applyBorder="1"/>
    <xf numFmtId="0" fontId="16" fillId="0" borderId="71" xfId="0" applyFont="1" applyBorder="1"/>
    <xf numFmtId="0" fontId="47" fillId="0" borderId="0" xfId="0" applyFont="1"/>
    <xf numFmtId="167" fontId="20" fillId="0" borderId="0" xfId="0" applyNumberFormat="1" applyFont="1" applyBorder="1" applyAlignment="1" applyProtection="1">
      <alignment horizontal="left"/>
    </xf>
    <xf numFmtId="167" fontId="46" fillId="0" borderId="0" xfId="0" applyNumberFormat="1" applyFont="1" applyBorder="1" applyAlignment="1" applyProtection="1">
      <alignment horizontal="left"/>
    </xf>
    <xf numFmtId="3" fontId="17" fillId="0" borderId="0" xfId="0" applyNumberFormat="1" applyFont="1" applyFill="1" applyBorder="1" applyProtection="1"/>
    <xf numFmtId="168" fontId="17" fillId="0" borderId="0" xfId="0" applyNumberFormat="1" applyFont="1" applyFill="1" applyBorder="1" applyProtection="1"/>
    <xf numFmtId="166" fontId="50" fillId="0" borderId="0" xfId="0" applyNumberFormat="1" applyFont="1" applyBorder="1" applyAlignment="1">
      <alignment horizontal="right"/>
    </xf>
    <xf numFmtId="4" fontId="17" fillId="0" borderId="0" xfId="0" applyNumberFormat="1" applyFont="1" applyFill="1" applyBorder="1" applyProtection="1"/>
    <xf numFmtId="3" fontId="18" fillId="0" borderId="92" xfId="0" applyNumberFormat="1" applyFont="1" applyBorder="1" applyAlignment="1" applyProtection="1">
      <alignment horizontal="left"/>
    </xf>
    <xf numFmtId="3" fontId="17" fillId="0" borderId="91" xfId="0" applyNumberFormat="1" applyFont="1" applyBorder="1" applyAlignment="1" applyProtection="1">
      <alignment horizontal="left"/>
    </xf>
    <xf numFmtId="3" fontId="18" fillId="0" borderId="91" xfId="0" applyNumberFormat="1" applyFont="1" applyFill="1" applyBorder="1" applyProtection="1"/>
    <xf numFmtId="3" fontId="18" fillId="0" borderId="91" xfId="0" applyNumberFormat="1" applyFont="1" applyBorder="1"/>
    <xf numFmtId="3" fontId="18" fillId="0" borderId="91" xfId="0" applyNumberFormat="1" applyFont="1" applyBorder="1" applyAlignment="1">
      <alignment horizontal="center"/>
    </xf>
    <xf numFmtId="166" fontId="18" fillId="0" borderId="93" xfId="0" applyNumberFormat="1" applyFont="1" applyBorder="1"/>
    <xf numFmtId="3" fontId="16" fillId="0" borderId="73" xfId="0" applyNumberFormat="1" applyFont="1" applyBorder="1" applyAlignment="1" applyProtection="1">
      <alignment horizontal="left"/>
    </xf>
    <xf numFmtId="49" fontId="16" fillId="0" borderId="73" xfId="0" applyNumberFormat="1" applyFont="1" applyBorder="1" applyAlignment="1" applyProtection="1">
      <alignment horizontal="left"/>
    </xf>
    <xf numFmtId="3" fontId="16" fillId="0" borderId="15" xfId="0" applyNumberFormat="1" applyFont="1" applyFill="1" applyBorder="1" applyAlignment="1" applyProtection="1"/>
    <xf numFmtId="49" fontId="34" fillId="0" borderId="73" xfId="0" applyNumberFormat="1" applyFont="1" applyBorder="1" applyAlignment="1" applyProtection="1">
      <alignment horizontal="left"/>
    </xf>
    <xf numFmtId="3" fontId="34" fillId="0" borderId="15" xfId="0" applyNumberFormat="1" applyFont="1" applyFill="1" applyBorder="1" applyAlignment="1" applyProtection="1"/>
    <xf numFmtId="3" fontId="34" fillId="0" borderId="15" xfId="0" applyNumberFormat="1" applyFont="1" applyFill="1" applyBorder="1" applyProtection="1"/>
    <xf numFmtId="3" fontId="49" fillId="0" borderId="15" xfId="0" applyNumberFormat="1" applyFont="1" applyFill="1" applyBorder="1" applyProtection="1"/>
    <xf numFmtId="3" fontId="34" fillId="0" borderId="15" xfId="0" applyNumberFormat="1" applyFont="1" applyBorder="1"/>
    <xf numFmtId="3" fontId="34" fillId="0" borderId="15" xfId="0" applyNumberFormat="1" applyFont="1" applyBorder="1" applyAlignment="1">
      <alignment horizontal="center"/>
    </xf>
    <xf numFmtId="166" fontId="34" fillId="0" borderId="16" xfId="0" applyNumberFormat="1" applyFont="1" applyBorder="1"/>
    <xf numFmtId="3" fontId="18" fillId="0" borderId="76" xfId="0" applyNumberFormat="1" applyFont="1" applyBorder="1" applyAlignment="1" applyProtection="1">
      <alignment horizontal="left"/>
    </xf>
    <xf numFmtId="3" fontId="17" fillId="0" borderId="77" xfId="0" applyNumberFormat="1" applyFont="1" applyBorder="1" applyAlignment="1" applyProtection="1">
      <alignment horizontal="left"/>
    </xf>
    <xf numFmtId="3" fontId="18" fillId="0" borderId="77" xfId="0" applyNumberFormat="1" applyFont="1" applyFill="1" applyBorder="1" applyProtection="1"/>
    <xf numFmtId="3" fontId="18" fillId="0" borderId="77" xfId="0" applyNumberFormat="1" applyFont="1" applyBorder="1"/>
    <xf numFmtId="3" fontId="18" fillId="0" borderId="77" xfId="0" applyNumberFormat="1" applyFont="1" applyBorder="1" applyAlignment="1">
      <alignment horizontal="center"/>
    </xf>
    <xf numFmtId="166" fontId="18" fillId="0" borderId="78" xfId="0" applyNumberFormat="1" applyFont="1" applyBorder="1"/>
    <xf numFmtId="3" fontId="18" fillId="0" borderId="15" xfId="0" applyNumberFormat="1" applyFont="1" applyFill="1" applyBorder="1" applyProtection="1"/>
    <xf numFmtId="165" fontId="16" fillId="0" borderId="15" xfId="0" applyNumberFormat="1" applyFont="1" applyFill="1" applyBorder="1" applyProtection="1"/>
    <xf numFmtId="3" fontId="16" fillId="0" borderId="73" xfId="0" applyNumberFormat="1" applyFont="1" applyFill="1" applyBorder="1" applyAlignment="1" applyProtection="1"/>
    <xf numFmtId="3" fontId="16" fillId="0" borderId="73" xfId="0" applyNumberFormat="1" applyFont="1" applyFill="1" applyBorder="1" applyAlignment="1" applyProtection="1">
      <alignment horizontal="left"/>
    </xf>
    <xf numFmtId="3" fontId="49" fillId="0" borderId="73" xfId="0" applyNumberFormat="1" applyFont="1" applyFill="1" applyBorder="1" applyAlignment="1" applyProtection="1"/>
    <xf numFmtId="3" fontId="18" fillId="0" borderId="15" xfId="0" applyNumberFormat="1" applyFont="1" applyBorder="1"/>
    <xf numFmtId="3" fontId="16" fillId="0" borderId="15" xfId="0" applyNumberFormat="1" applyFont="1" applyFill="1" applyBorder="1" applyAlignment="1" applyProtection="1">
      <alignment vertical="center"/>
    </xf>
    <xf numFmtId="3" fontId="34" fillId="0" borderId="73" xfId="0" applyNumberFormat="1" applyFont="1" applyFill="1" applyBorder="1" applyAlignment="1" applyProtection="1"/>
    <xf numFmtId="3" fontId="49" fillId="0" borderId="73" xfId="0" applyNumberFormat="1" applyFont="1" applyFill="1" applyBorder="1" applyAlignment="1" applyProtection="1">
      <alignment horizontal="left"/>
    </xf>
    <xf numFmtId="3" fontId="49" fillId="0" borderId="15" xfId="0" applyNumberFormat="1" applyFont="1" applyBorder="1"/>
    <xf numFmtId="3" fontId="18" fillId="0" borderId="94" xfId="0" applyNumberFormat="1" applyFont="1" applyBorder="1" applyAlignment="1" applyProtection="1">
      <alignment horizontal="left"/>
    </xf>
    <xf numFmtId="3" fontId="17" fillId="0" borderId="95" xfId="0" applyNumberFormat="1" applyFont="1" applyBorder="1" applyAlignment="1" applyProtection="1">
      <alignment horizontal="left"/>
    </xf>
    <xf numFmtId="3" fontId="18" fillId="0" borderId="95" xfId="0" applyNumberFormat="1" applyFont="1" applyFill="1" applyBorder="1" applyProtection="1"/>
    <xf numFmtId="3" fontId="18" fillId="0" borderId="95" xfId="0" applyNumberFormat="1" applyFont="1" applyBorder="1" applyAlignment="1" applyProtection="1">
      <alignment horizontal="right"/>
    </xf>
    <xf numFmtId="3" fontId="18" fillId="0" borderId="95" xfId="0" applyNumberFormat="1" applyFont="1" applyBorder="1"/>
    <xf numFmtId="3" fontId="18" fillId="0" borderId="95" xfId="0" applyNumberFormat="1" applyFont="1" applyBorder="1" applyAlignment="1">
      <alignment horizontal="center"/>
    </xf>
    <xf numFmtId="166" fontId="18" fillId="0" borderId="96" xfId="0" applyNumberFormat="1" applyFont="1" applyBorder="1"/>
    <xf numFmtId="3" fontId="18" fillId="0" borderId="73" xfId="0" applyNumberFormat="1" applyFont="1" applyFill="1" applyBorder="1" applyAlignment="1" applyProtection="1">
      <alignment horizontal="left"/>
    </xf>
    <xf numFmtId="3" fontId="18" fillId="0" borderId="92" xfId="0" applyNumberFormat="1" applyFont="1" applyFill="1" applyBorder="1" applyAlignment="1" applyProtection="1">
      <alignment horizontal="left"/>
    </xf>
    <xf numFmtId="3" fontId="17" fillId="0" borderId="91" xfId="0" applyNumberFormat="1" applyFont="1" applyFill="1" applyBorder="1" applyAlignment="1" applyProtection="1"/>
    <xf numFmtId="3" fontId="34" fillId="0" borderId="73" xfId="0" applyNumberFormat="1" applyFont="1" applyFill="1" applyBorder="1" applyAlignment="1" applyProtection="1">
      <alignment horizontal="left"/>
    </xf>
    <xf numFmtId="3" fontId="18" fillId="0" borderId="91" xfId="0" applyNumberFormat="1" applyFont="1" applyBorder="1" applyAlignment="1" applyProtection="1">
      <alignment horizontal="left"/>
    </xf>
    <xf numFmtId="3" fontId="34" fillId="0" borderId="92" xfId="0" applyNumberFormat="1" applyFont="1" applyBorder="1" applyAlignment="1" applyProtection="1">
      <alignment horizontal="left"/>
    </xf>
    <xf numFmtId="3" fontId="18" fillId="0" borderId="91" xfId="0" applyNumberFormat="1" applyFont="1" applyBorder="1" applyAlignment="1" applyProtection="1">
      <alignment horizontal="center" vertical="center"/>
    </xf>
    <xf numFmtId="3" fontId="18" fillId="0" borderId="91" xfId="0" applyNumberFormat="1" applyFont="1" applyFill="1" applyBorder="1" applyAlignment="1" applyProtection="1">
      <alignment vertical="center"/>
    </xf>
    <xf numFmtId="3" fontId="18" fillId="0" borderId="91" xfId="0" applyNumberFormat="1" applyFont="1" applyBorder="1" applyAlignment="1">
      <alignment vertical="center"/>
    </xf>
    <xf numFmtId="3" fontId="18" fillId="0" borderId="91" xfId="0" applyNumberFormat="1" applyFont="1" applyBorder="1" applyAlignment="1">
      <alignment horizontal="center" vertical="center"/>
    </xf>
    <xf numFmtId="166" fontId="18" fillId="0" borderId="93" xfId="0" applyNumberFormat="1" applyFont="1" applyBorder="1" applyAlignment="1">
      <alignment vertical="center"/>
    </xf>
    <xf numFmtId="3" fontId="20" fillId="0" borderId="15" xfId="0" applyNumberFormat="1" applyFont="1" applyBorder="1" applyAlignment="1" applyProtection="1">
      <alignment horizontal="left"/>
    </xf>
    <xf numFmtId="166" fontId="40" fillId="0" borderId="14" xfId="0" applyNumberFormat="1" applyFont="1" applyBorder="1" applyAlignment="1">
      <alignment horizontal="center" vertical="center"/>
    </xf>
    <xf numFmtId="166" fontId="40" fillId="0" borderId="10" xfId="0" applyNumberFormat="1" applyFont="1" applyBorder="1" applyAlignment="1">
      <alignment horizontal="center"/>
    </xf>
    <xf numFmtId="166" fontId="28" fillId="0" borderId="10" xfId="0" applyNumberFormat="1" applyFont="1" applyBorder="1" applyAlignment="1">
      <alignment horizontal="center"/>
    </xf>
    <xf numFmtId="166" fontId="40" fillId="0" borderId="13" xfId="0" applyNumberFormat="1" applyFont="1" applyBorder="1" applyAlignment="1">
      <alignment horizontal="center"/>
    </xf>
    <xf numFmtId="166" fontId="40" fillId="0" borderId="34" xfId="0" applyNumberFormat="1" applyFont="1" applyBorder="1" applyAlignment="1">
      <alignment horizontal="center" vertical="center"/>
    </xf>
    <xf numFmtId="166" fontId="40" fillId="0" borderId="4" xfId="0" applyNumberFormat="1" applyFont="1" applyBorder="1" applyAlignment="1">
      <alignment horizontal="center" vertical="center"/>
    </xf>
    <xf numFmtId="166" fontId="28" fillId="0" borderId="4" xfId="0" applyNumberFormat="1" applyFont="1" applyBorder="1" applyAlignment="1">
      <alignment horizontal="center"/>
    </xf>
    <xf numFmtId="166" fontId="40" fillId="0" borderId="4" xfId="0" applyNumberFormat="1" applyFont="1" applyBorder="1" applyAlignment="1">
      <alignment horizontal="center"/>
    </xf>
    <xf numFmtId="166" fontId="40" fillId="0" borderId="48" xfId="0" applyNumberFormat="1" applyFont="1" applyBorder="1" applyAlignment="1">
      <alignment horizontal="center"/>
    </xf>
    <xf numFmtId="166" fontId="40" fillId="0" borderId="0" xfId="0" applyNumberFormat="1" applyFont="1" applyBorder="1" applyAlignment="1">
      <alignment horizontal="center"/>
    </xf>
    <xf numFmtId="166" fontId="28" fillId="0" borderId="0" xfId="0" applyNumberFormat="1" applyFont="1" applyBorder="1" applyAlignment="1">
      <alignment horizontal="center"/>
    </xf>
    <xf numFmtId="166" fontId="40" fillId="0" borderId="6" xfId="0" applyNumberFormat="1" applyFont="1" applyBorder="1" applyAlignment="1">
      <alignment horizontal="center" vertical="center"/>
    </xf>
    <xf numFmtId="166" fontId="8" fillId="0" borderId="70" xfId="0" applyNumberFormat="1" applyFont="1" applyBorder="1" applyAlignment="1">
      <alignment horizontal="center" vertical="center"/>
    </xf>
    <xf numFmtId="3" fontId="40" fillId="0" borderId="97" xfId="0" applyNumberFormat="1" applyFont="1" applyFill="1" applyBorder="1" applyAlignment="1" applyProtection="1">
      <alignment vertical="center"/>
    </xf>
    <xf numFmtId="3" fontId="28" fillId="0" borderId="0" xfId="0" applyNumberFormat="1" applyFont="1" applyFill="1" applyBorder="1" applyProtection="1"/>
    <xf numFmtId="3" fontId="40" fillId="0" borderId="98" xfId="0" applyNumberFormat="1" applyFont="1" applyFill="1" applyBorder="1" applyAlignment="1" applyProtection="1">
      <alignment vertical="center"/>
    </xf>
    <xf numFmtId="3" fontId="40" fillId="0" borderId="100" xfId="0" applyNumberFormat="1" applyFont="1" applyFill="1" applyBorder="1" applyAlignment="1" applyProtection="1">
      <alignment vertical="center"/>
    </xf>
    <xf numFmtId="3" fontId="40" fillId="0" borderId="8" xfId="0" applyNumberFormat="1" applyFont="1" applyFill="1" applyBorder="1" applyAlignment="1" applyProtection="1">
      <alignment vertical="center"/>
    </xf>
    <xf numFmtId="37" fontId="40" fillId="0" borderId="18" xfId="0" applyNumberFormat="1" applyFont="1" applyFill="1" applyBorder="1" applyAlignment="1" applyProtection="1">
      <alignment vertical="center"/>
    </xf>
    <xf numFmtId="3" fontId="40" fillId="0" borderId="101" xfId="0" applyNumberFormat="1" applyFont="1" applyBorder="1"/>
    <xf numFmtId="3" fontId="28" fillId="0" borderId="51" xfId="0" applyNumberFormat="1" applyFont="1" applyBorder="1"/>
    <xf numFmtId="3" fontId="28" fillId="0" borderId="86" xfId="0" applyNumberFormat="1" applyFont="1" applyBorder="1"/>
    <xf numFmtId="37" fontId="40" fillId="0" borderId="8" xfId="0" applyNumberFormat="1" applyFont="1" applyFill="1" applyBorder="1" applyProtection="1"/>
    <xf numFmtId="3" fontId="18" fillId="0" borderId="73" xfId="0" applyNumberFormat="1" applyFont="1" applyBorder="1" applyAlignment="1" applyProtection="1">
      <alignment horizontal="left"/>
    </xf>
    <xf numFmtId="3" fontId="18" fillId="0" borderId="15" xfId="0" applyNumberFormat="1" applyFont="1" applyBorder="1" applyAlignment="1" applyProtection="1">
      <alignment horizontal="left"/>
    </xf>
    <xf numFmtId="37" fontId="16" fillId="0" borderId="15" xfId="0" applyNumberFormat="1" applyFont="1" applyFill="1" applyBorder="1" applyProtection="1"/>
    <xf numFmtId="3" fontId="45" fillId="0" borderId="28" xfId="0" applyNumberFormat="1" applyFont="1" applyBorder="1"/>
    <xf numFmtId="4" fontId="17" fillId="0" borderId="0" xfId="0" applyNumberFormat="1" applyFont="1" applyFill="1" applyBorder="1" applyAlignment="1" applyProtection="1">
      <alignment vertical="center"/>
    </xf>
    <xf numFmtId="0" fontId="22" fillId="0" borderId="0" xfId="0" applyFont="1" applyBorder="1" applyAlignment="1"/>
    <xf numFmtId="0" fontId="22" fillId="0" borderId="0" xfId="0" applyFont="1" applyBorder="1" applyAlignment="1">
      <alignment vertical="center"/>
    </xf>
    <xf numFmtId="0" fontId="0" fillId="0" borderId="0" xfId="0" applyFill="1" applyBorder="1"/>
    <xf numFmtId="0" fontId="17" fillId="5" borderId="31" xfId="0" applyFont="1" applyFill="1" applyBorder="1" applyAlignment="1">
      <alignment horizontal="center" vertical="center"/>
    </xf>
    <xf numFmtId="0" fontId="17" fillId="5" borderId="32" xfId="0" applyFont="1" applyFill="1" applyBorder="1" applyAlignment="1">
      <alignment horizontal="center" vertical="center"/>
    </xf>
    <xf numFmtId="0" fontId="40" fillId="5" borderId="60" xfId="0" applyFont="1" applyFill="1" applyBorder="1" applyAlignment="1">
      <alignment horizontal="center"/>
    </xf>
    <xf numFmtId="3" fontId="40" fillId="5" borderId="60" xfId="0" applyNumberFormat="1" applyFont="1" applyFill="1" applyBorder="1" applyAlignment="1">
      <alignment horizontal="center"/>
    </xf>
    <xf numFmtId="3" fontId="40" fillId="5" borderId="60" xfId="0" applyNumberFormat="1" applyFont="1" applyFill="1" applyBorder="1" applyAlignment="1" applyProtection="1">
      <alignment horizontal="center"/>
    </xf>
    <xf numFmtId="0" fontId="40" fillId="5" borderId="8" xfId="0" applyFont="1" applyFill="1" applyBorder="1" applyAlignment="1">
      <alignment horizontal="center" vertical="center" wrapText="1"/>
    </xf>
    <xf numFmtId="169" fontId="40" fillId="5" borderId="8" xfId="0" applyNumberFormat="1" applyFont="1" applyFill="1" applyBorder="1" applyAlignment="1">
      <alignment horizontal="center" vertical="center"/>
    </xf>
    <xf numFmtId="0" fontId="40" fillId="5" borderId="61" xfId="0" applyFont="1" applyFill="1" applyBorder="1" applyAlignment="1">
      <alignment horizontal="center"/>
    </xf>
    <xf numFmtId="3" fontId="40" fillId="5" borderId="61" xfId="0" applyNumberFormat="1" applyFont="1" applyFill="1" applyBorder="1" applyAlignment="1">
      <alignment horizontal="center"/>
    </xf>
    <xf numFmtId="3" fontId="40" fillId="5" borderId="61" xfId="0" applyNumberFormat="1" applyFont="1" applyFill="1" applyBorder="1" applyAlignment="1" applyProtection="1">
      <alignment horizontal="center"/>
    </xf>
    <xf numFmtId="3" fontId="40" fillId="5" borderId="39" xfId="0" applyNumberFormat="1" applyFont="1" applyFill="1" applyBorder="1" applyAlignment="1" applyProtection="1">
      <alignment horizontal="center" vertical="center" wrapText="1"/>
    </xf>
    <xf numFmtId="0" fontId="40" fillId="5" borderId="39" xfId="0" applyFont="1" applyFill="1" applyBorder="1" applyAlignment="1">
      <alignment horizontal="center" vertical="center" wrapText="1"/>
    </xf>
    <xf numFmtId="169" fontId="40" fillId="5" borderId="39" xfId="0" applyNumberFormat="1" applyFont="1" applyFill="1" applyBorder="1" applyAlignment="1">
      <alignment horizontal="center"/>
    </xf>
    <xf numFmtId="49" fontId="40" fillId="5" borderId="40" xfId="0" applyNumberFormat="1" applyFont="1" applyFill="1" applyBorder="1" applyAlignment="1">
      <alignment horizontal="center" vertical="center" wrapText="1"/>
    </xf>
    <xf numFmtId="0" fontId="18" fillId="4" borderId="90" xfId="0" applyFont="1" applyFill="1" applyBorder="1" applyAlignment="1">
      <alignment horizontal="center"/>
    </xf>
    <xf numFmtId="0" fontId="18" fillId="4" borderId="90" xfId="0" applyFont="1" applyFill="1" applyBorder="1"/>
    <xf numFmtId="0" fontId="18" fillId="4" borderId="75" xfId="0" applyFont="1" applyFill="1" applyBorder="1"/>
    <xf numFmtId="0" fontId="18" fillId="4" borderId="75" xfId="0" applyFont="1" applyFill="1" applyBorder="1" applyAlignment="1">
      <alignment horizontal="center"/>
    </xf>
    <xf numFmtId="0" fontId="18" fillId="4" borderId="75" xfId="0" applyFont="1" applyFill="1" applyBorder="1" applyAlignment="1">
      <alignment horizontal="center" vertical="center"/>
    </xf>
    <xf numFmtId="0" fontId="18" fillId="4" borderId="91" xfId="0" applyFont="1" applyFill="1" applyBorder="1"/>
    <xf numFmtId="0" fontId="18" fillId="4" borderId="72" xfId="0" applyFont="1" applyFill="1" applyBorder="1" applyAlignment="1">
      <alignment horizontal="center" wrapText="1"/>
    </xf>
    <xf numFmtId="37" fontId="40" fillId="0" borderId="8" xfId="0" applyNumberFormat="1" applyFont="1" applyFill="1" applyBorder="1" applyAlignment="1" applyProtection="1"/>
    <xf numFmtId="37" fontId="40" fillId="0" borderId="7" xfId="0" applyNumberFormat="1" applyFont="1" applyFill="1" applyBorder="1" applyAlignment="1" applyProtection="1">
      <alignment horizontal="right" vertical="center"/>
    </xf>
    <xf numFmtId="3" fontId="28" fillId="0" borderId="23" xfId="0" applyNumberFormat="1" applyFont="1" applyBorder="1"/>
    <xf numFmtId="37" fontId="40" fillId="0" borderId="102" xfId="0" applyNumberFormat="1" applyFont="1" applyFill="1" applyBorder="1" applyAlignment="1" applyProtection="1">
      <alignment horizontal="right" vertical="center"/>
    </xf>
    <xf numFmtId="166" fontId="28" fillId="0" borderId="17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17" fillId="5" borderId="80" xfId="0" applyFont="1" applyFill="1" applyBorder="1" applyAlignment="1">
      <alignment horizontal="center" vertical="center" wrapText="1"/>
    </xf>
    <xf numFmtId="0" fontId="17" fillId="5" borderId="83" xfId="0" applyFont="1" applyFill="1" applyBorder="1" applyAlignment="1">
      <alignment horizontal="center" vertical="center" wrapText="1"/>
    </xf>
    <xf numFmtId="0" fontId="17" fillId="5" borderId="81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7" fillId="5" borderId="82" xfId="0" applyFont="1" applyFill="1" applyBorder="1" applyAlignment="1">
      <alignment horizontal="center"/>
    </xf>
    <xf numFmtId="0" fontId="17" fillId="5" borderId="30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41" fillId="0" borderId="0" xfId="0" applyFont="1" applyBorder="1" applyAlignment="1">
      <alignment horizontal="center"/>
    </xf>
    <xf numFmtId="167" fontId="40" fillId="5" borderId="65" xfId="0" applyNumberFormat="1" applyFont="1" applyFill="1" applyBorder="1" applyAlignment="1" applyProtection="1">
      <alignment horizontal="center" vertical="center" wrapText="1"/>
    </xf>
    <xf numFmtId="167" fontId="40" fillId="5" borderId="55" xfId="0" applyNumberFormat="1" applyFont="1" applyFill="1" applyBorder="1" applyAlignment="1" applyProtection="1">
      <alignment horizontal="center" vertical="center" wrapText="1"/>
    </xf>
    <xf numFmtId="3" fontId="40" fillId="5" borderId="65" xfId="0" applyNumberFormat="1" applyFont="1" applyFill="1" applyBorder="1" applyAlignment="1" applyProtection="1">
      <alignment horizontal="center" vertical="center" wrapText="1"/>
    </xf>
    <xf numFmtId="3" fontId="40" fillId="5" borderId="55" xfId="0" applyNumberFormat="1" applyFont="1" applyFill="1" applyBorder="1" applyAlignment="1" applyProtection="1">
      <alignment horizontal="center" vertical="center" wrapText="1"/>
    </xf>
    <xf numFmtId="3" fontId="40" fillId="5" borderId="54" xfId="0" applyNumberFormat="1" applyFont="1" applyFill="1" applyBorder="1" applyAlignment="1" applyProtection="1">
      <alignment horizontal="center" vertical="center" wrapText="1"/>
    </xf>
    <xf numFmtId="3" fontId="40" fillId="5" borderId="63" xfId="0" applyNumberFormat="1" applyFont="1" applyFill="1" applyBorder="1" applyAlignment="1" applyProtection="1">
      <alignment horizontal="center" vertical="center" wrapText="1"/>
    </xf>
    <xf numFmtId="49" fontId="40" fillId="5" borderId="66" xfId="0" applyNumberFormat="1" applyFont="1" applyFill="1" applyBorder="1" applyAlignment="1">
      <alignment horizontal="center" vertical="center" wrapText="1"/>
    </xf>
    <xf numFmtId="49" fontId="40" fillId="5" borderId="67" xfId="0" applyNumberFormat="1" applyFont="1" applyFill="1" applyBorder="1" applyAlignment="1">
      <alignment horizontal="center" vertical="center" wrapText="1"/>
    </xf>
    <xf numFmtId="49" fontId="40" fillId="5" borderId="68" xfId="0" applyNumberFormat="1" applyFont="1" applyFill="1" applyBorder="1" applyAlignment="1">
      <alignment horizontal="center" vertical="center" wrapText="1"/>
    </xf>
    <xf numFmtId="0" fontId="40" fillId="5" borderId="60" xfId="0" applyFont="1" applyFill="1" applyBorder="1" applyAlignment="1">
      <alignment horizontal="center" vertical="center"/>
    </xf>
    <xf numFmtId="0" fontId="40" fillId="5" borderId="62" xfId="0" applyFont="1" applyFill="1" applyBorder="1" applyAlignment="1">
      <alignment horizontal="center" vertical="center"/>
    </xf>
    <xf numFmtId="0" fontId="40" fillId="5" borderId="8" xfId="0" applyFont="1" applyFill="1" applyBorder="1" applyAlignment="1">
      <alignment horizontal="center" vertical="center"/>
    </xf>
    <xf numFmtId="0" fontId="40" fillId="5" borderId="43" xfId="0" applyFont="1" applyFill="1" applyBorder="1" applyAlignment="1">
      <alignment horizontal="center" vertical="center"/>
    </xf>
    <xf numFmtId="0" fontId="40" fillId="5" borderId="64" xfId="0" applyFont="1" applyFill="1" applyBorder="1" applyAlignment="1">
      <alignment horizontal="center" vertical="center"/>
    </xf>
    <xf numFmtId="0" fontId="40" fillId="5" borderId="11" xfId="0" applyFont="1" applyFill="1" applyBorder="1" applyAlignment="1">
      <alignment horizontal="center" vertical="center"/>
    </xf>
    <xf numFmtId="0" fontId="40" fillId="5" borderId="49" xfId="0" applyFont="1" applyFill="1" applyBorder="1" applyAlignment="1">
      <alignment horizontal="center" vertical="center"/>
    </xf>
    <xf numFmtId="3" fontId="40" fillId="5" borderId="60" xfId="0" applyNumberFormat="1" applyFont="1" applyFill="1" applyBorder="1" applyAlignment="1" applyProtection="1">
      <alignment horizontal="center" vertical="center" wrapText="1"/>
    </xf>
    <xf numFmtId="3" fontId="40" fillId="5" borderId="8" xfId="0" applyNumberFormat="1" applyFont="1" applyFill="1" applyBorder="1" applyAlignment="1" applyProtection="1">
      <alignment horizontal="center" vertical="center" wrapText="1"/>
    </xf>
    <xf numFmtId="3" fontId="40" fillId="5" borderId="99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Border="1" applyAlignment="1">
      <alignment horizontal="center"/>
    </xf>
    <xf numFmtId="167" fontId="6" fillId="0" borderId="0" xfId="0" applyNumberFormat="1" applyFont="1" applyBorder="1" applyAlignment="1" applyProtection="1">
      <alignment horizontal="left"/>
    </xf>
    <xf numFmtId="0" fontId="18" fillId="4" borderId="79" xfId="0" applyFont="1" applyFill="1" applyBorder="1" applyAlignment="1">
      <alignment horizontal="center" vertical="center"/>
    </xf>
    <xf numFmtId="0" fontId="18" fillId="4" borderId="75" xfId="0" applyFont="1" applyFill="1" applyBorder="1" applyAlignment="1">
      <alignment horizontal="center" vertical="center"/>
    </xf>
    <xf numFmtId="0" fontId="18" fillId="4" borderId="88" xfId="0" applyFont="1" applyFill="1" applyBorder="1" applyAlignment="1">
      <alignment horizontal="center" wrapText="1"/>
    </xf>
    <xf numFmtId="0" fontId="18" fillId="4" borderId="72" xfId="0" applyFont="1" applyFill="1" applyBorder="1" applyAlignment="1">
      <alignment horizontal="center" wrapText="1"/>
    </xf>
    <xf numFmtId="0" fontId="18" fillId="4" borderId="87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87" xfId="0" applyFont="1" applyFill="1" applyBorder="1" applyAlignment="1">
      <alignment horizontal="center"/>
    </xf>
    <xf numFmtId="0" fontId="18" fillId="4" borderId="74" xfId="0" applyFont="1" applyFill="1" applyBorder="1" applyAlignment="1">
      <alignment horizontal="center" vertical="center" wrapText="1"/>
    </xf>
    <xf numFmtId="0" fontId="18" fillId="4" borderId="73" xfId="0" applyFont="1" applyFill="1" applyBorder="1" applyAlignment="1">
      <alignment horizontal="center" vertical="center" wrapText="1"/>
    </xf>
    <xf numFmtId="0" fontId="18" fillId="4" borderId="85" xfId="0" applyFont="1" applyFill="1" applyBorder="1" applyAlignment="1">
      <alignment horizontal="center" vertical="center" wrapText="1"/>
    </xf>
    <xf numFmtId="0" fontId="18" fillId="4" borderId="89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323DC"/>
      <rgbColor rgb="00FF00FF"/>
      <rgbColor rgb="00FFFF00"/>
      <rgbColor rgb="0000FFFF"/>
      <rgbColor rgb="00800080"/>
      <rgbColor rgb="00800000"/>
      <rgbColor rgb="00008080"/>
      <rgbColor rgb="002300DC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62948"/>
      <color rgb="FF000066"/>
      <color rgb="FF000099"/>
      <color rgb="FFFFCCFF"/>
      <color rgb="FF003399"/>
      <color rgb="FFFFFFCC"/>
      <color rgb="FF0066CC"/>
      <color rgb="FF0033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123825</xdr:rowOff>
    </xdr:to>
    <xdr:sp macro="" textlink="">
      <xdr:nvSpPr>
        <xdr:cNvPr id="84900" name="Line 1"/>
        <xdr:cNvSpPr>
          <a:spLocks noChangeShapeType="1"/>
        </xdr:cNvSpPr>
      </xdr:nvSpPr>
      <xdr:spPr bwMode="auto">
        <a:xfrm flipV="1">
          <a:off x="4038600" y="923925"/>
          <a:ext cx="0" cy="1238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123825</xdr:rowOff>
    </xdr:to>
    <xdr:sp macro="" textlink="">
      <xdr:nvSpPr>
        <xdr:cNvPr id="84901" name="Line 1"/>
        <xdr:cNvSpPr>
          <a:spLocks noChangeShapeType="1"/>
        </xdr:cNvSpPr>
      </xdr:nvSpPr>
      <xdr:spPr bwMode="auto">
        <a:xfrm flipV="1">
          <a:off x="4038600" y="923925"/>
          <a:ext cx="0" cy="1238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123825</xdr:rowOff>
    </xdr:to>
    <xdr:sp macro="" textlink="">
      <xdr:nvSpPr>
        <xdr:cNvPr id="84902" name="Line 1"/>
        <xdr:cNvSpPr>
          <a:spLocks noChangeShapeType="1"/>
        </xdr:cNvSpPr>
      </xdr:nvSpPr>
      <xdr:spPr bwMode="auto">
        <a:xfrm flipV="1">
          <a:off x="4038600" y="923925"/>
          <a:ext cx="0" cy="1238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123825</xdr:rowOff>
    </xdr:to>
    <xdr:sp macro="" textlink="">
      <xdr:nvSpPr>
        <xdr:cNvPr id="84903" name="Line 1"/>
        <xdr:cNvSpPr>
          <a:spLocks noChangeShapeType="1"/>
        </xdr:cNvSpPr>
      </xdr:nvSpPr>
      <xdr:spPr bwMode="auto">
        <a:xfrm flipV="1">
          <a:off x="4038600" y="923925"/>
          <a:ext cx="0" cy="1238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123825</xdr:rowOff>
    </xdr:to>
    <xdr:sp macro="" textlink="">
      <xdr:nvSpPr>
        <xdr:cNvPr id="84904" name="Line 1"/>
        <xdr:cNvSpPr>
          <a:spLocks noChangeShapeType="1"/>
        </xdr:cNvSpPr>
      </xdr:nvSpPr>
      <xdr:spPr bwMode="auto">
        <a:xfrm flipV="1">
          <a:off x="4038600" y="923925"/>
          <a:ext cx="0" cy="1238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123825</xdr:rowOff>
    </xdr:to>
    <xdr:sp macro="" textlink="">
      <xdr:nvSpPr>
        <xdr:cNvPr id="84905" name="Line 1"/>
        <xdr:cNvSpPr>
          <a:spLocks noChangeShapeType="1"/>
        </xdr:cNvSpPr>
      </xdr:nvSpPr>
      <xdr:spPr bwMode="auto">
        <a:xfrm flipV="1">
          <a:off x="4038600" y="923925"/>
          <a:ext cx="0" cy="1238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pre05\COPIA%20MAYRA\EJECUCION%20PRESUP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8" tint="0.39997558519241921"/>
    <pageSetUpPr fitToPage="1"/>
  </sheetPr>
  <dimension ref="A1:X33"/>
  <sheetViews>
    <sheetView showGridLines="0" showZeros="0" zoomScaleNormal="100" workbookViewId="0">
      <selection activeCell="C29" sqref="C29"/>
    </sheetView>
  </sheetViews>
  <sheetFormatPr baseColWidth="10" defaultColWidth="11.42578125" defaultRowHeight="12.75" x14ac:dyDescent="0.2"/>
  <cols>
    <col min="1" max="1" width="36.140625" customWidth="1"/>
    <col min="2" max="2" width="17.42578125" customWidth="1"/>
    <col min="3" max="3" width="12.5703125" customWidth="1"/>
    <col min="4" max="4" width="13.5703125" hidden="1" customWidth="1"/>
    <col min="5" max="5" width="11.5703125" customWidth="1"/>
    <col min="6" max="6" width="12.5703125" customWidth="1"/>
    <col min="7" max="7" width="12.28515625" customWidth="1"/>
    <col min="8" max="8" width="12.5703125" customWidth="1"/>
    <col min="9" max="9" width="10.28515625" customWidth="1"/>
    <col min="10" max="10" width="12.140625" customWidth="1"/>
    <col min="11" max="11" width="12" customWidth="1"/>
    <col min="12" max="12" width="24.28515625" customWidth="1"/>
    <col min="14" max="16" width="0" hidden="1" customWidth="1"/>
    <col min="17" max="17" width="22.42578125" bestFit="1" customWidth="1"/>
    <col min="19" max="19" width="1.42578125" customWidth="1"/>
    <col min="20" max="20" width="3.140625" customWidth="1"/>
    <col min="21" max="21" width="0.42578125" customWidth="1"/>
    <col min="22" max="22" width="1.5703125" customWidth="1"/>
    <col min="23" max="23" width="0.42578125" customWidth="1"/>
  </cols>
  <sheetData>
    <row r="1" spans="1:24" ht="15.75" x14ac:dyDescent="0.25">
      <c r="A1" s="345" t="s">
        <v>330</v>
      </c>
      <c r="B1" s="345"/>
      <c r="C1" s="345"/>
      <c r="D1" s="345"/>
      <c r="E1" s="345"/>
      <c r="F1" s="345"/>
      <c r="G1" s="345"/>
      <c r="H1" s="345"/>
      <c r="I1" s="345"/>
    </row>
    <row r="2" spans="1:24" ht="15.75" x14ac:dyDescent="0.25">
      <c r="A2" s="345" t="s">
        <v>331</v>
      </c>
      <c r="B2" s="345"/>
      <c r="C2" s="345"/>
      <c r="D2" s="345"/>
      <c r="E2" s="345"/>
      <c r="F2" s="345"/>
      <c r="G2" s="345"/>
      <c r="H2" s="345"/>
      <c r="I2" s="345"/>
    </row>
    <row r="3" spans="1:24" ht="15" x14ac:dyDescent="0.25">
      <c r="A3" s="346" t="s">
        <v>326</v>
      </c>
      <c r="B3" s="347"/>
      <c r="C3" s="347"/>
      <c r="D3" s="347"/>
      <c r="E3" s="347"/>
      <c r="F3" s="347"/>
      <c r="G3" s="347"/>
      <c r="H3" s="347"/>
      <c r="I3" s="348"/>
    </row>
    <row r="4" spans="1:24" ht="15" x14ac:dyDescent="0.25">
      <c r="A4" s="346" t="s">
        <v>372</v>
      </c>
      <c r="B4" s="347"/>
      <c r="C4" s="347"/>
      <c r="D4" s="347"/>
      <c r="E4" s="347"/>
      <c r="F4" s="347"/>
      <c r="G4" s="347"/>
      <c r="H4" s="347"/>
      <c r="I4" s="34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" thickBot="1" x14ac:dyDescent="0.25">
      <c r="A5" s="29"/>
      <c r="B5" s="229"/>
      <c r="C5" s="229"/>
      <c r="D5" s="229"/>
      <c r="E5" s="229"/>
      <c r="F5" s="229"/>
      <c r="G5" s="229"/>
      <c r="H5" s="229"/>
      <c r="I5" s="2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21" customHeight="1" x14ac:dyDescent="0.2">
      <c r="A6" s="349" t="s">
        <v>4</v>
      </c>
      <c r="B6" s="351" t="s">
        <v>22</v>
      </c>
      <c r="C6" s="353" t="s">
        <v>19</v>
      </c>
      <c r="D6" s="353"/>
      <c r="E6" s="353"/>
      <c r="F6" s="353" t="s">
        <v>23</v>
      </c>
      <c r="G6" s="353"/>
      <c r="H6" s="353" t="s">
        <v>1</v>
      </c>
      <c r="I6" s="35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4.75" customHeight="1" thickBot="1" x14ac:dyDescent="0.25">
      <c r="A7" s="350"/>
      <c r="B7" s="352"/>
      <c r="C7" s="319" t="s">
        <v>5</v>
      </c>
      <c r="D7" s="319" t="s">
        <v>5</v>
      </c>
      <c r="E7" s="319" t="s">
        <v>2</v>
      </c>
      <c r="F7" s="319" t="s">
        <v>20</v>
      </c>
      <c r="G7" s="319" t="s">
        <v>24</v>
      </c>
      <c r="H7" s="319" t="s">
        <v>319</v>
      </c>
      <c r="I7" s="320" t="s">
        <v>3</v>
      </c>
      <c r="J7" s="3"/>
      <c r="K7" s="39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20.100000000000001" customHeight="1" x14ac:dyDescent="0.2">
      <c r="A8" s="208"/>
      <c r="B8" s="209"/>
      <c r="C8" s="210"/>
      <c r="D8" s="210"/>
      <c r="E8" s="194"/>
      <c r="F8" s="194"/>
      <c r="G8" s="194"/>
      <c r="H8" s="194"/>
      <c r="I8" s="195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20.100000000000001" customHeight="1" x14ac:dyDescent="0.2">
      <c r="A9" s="211" t="s">
        <v>7</v>
      </c>
      <c r="B9" s="212"/>
      <c r="C9" s="213">
        <f>+C11+C22</f>
        <v>120471044</v>
      </c>
      <c r="D9" s="213">
        <f>+D11+D22</f>
        <v>113392634</v>
      </c>
      <c r="E9" s="213">
        <f>+E11+E22</f>
        <v>20422000</v>
      </c>
      <c r="F9" s="213">
        <f>+F11+F22</f>
        <v>2838271.29</v>
      </c>
      <c r="G9" s="213">
        <f>J9+F9</f>
        <v>2838271.29</v>
      </c>
      <c r="H9" s="196">
        <f>+G9-E9</f>
        <v>-17583728.710000001</v>
      </c>
      <c r="I9" s="197">
        <f>+G9/E9*100</f>
        <v>13.898106404857508</v>
      </c>
      <c r="J9" s="18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20.100000000000001" customHeight="1" x14ac:dyDescent="0.2">
      <c r="A10" s="211"/>
      <c r="B10" s="212"/>
      <c r="C10" s="213"/>
      <c r="D10" s="213"/>
      <c r="E10" s="213"/>
      <c r="F10" s="213"/>
      <c r="G10" s="213"/>
      <c r="H10" s="196"/>
      <c r="I10" s="197"/>
      <c r="J10" s="18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20.100000000000001" customHeight="1" x14ac:dyDescent="0.2">
      <c r="A11" s="211" t="s">
        <v>8</v>
      </c>
      <c r="B11" s="212"/>
      <c r="C11" s="213">
        <f>SUM(C13:C20)</f>
        <v>18986211</v>
      </c>
      <c r="D11" s="213">
        <f>SUM(D13:D20)</f>
        <v>13418600</v>
      </c>
      <c r="E11" s="213">
        <f>SUM(E13:E20)</f>
        <v>3652918</v>
      </c>
      <c r="F11" s="213">
        <f>SUM(F13:F20)</f>
        <v>2838271.29</v>
      </c>
      <c r="G11" s="213">
        <f>J11+F11</f>
        <v>2838271.29</v>
      </c>
      <c r="H11" s="196">
        <f>E11-G11</f>
        <v>814646.71</v>
      </c>
      <c r="I11" s="197">
        <f>+G11/E11*100</f>
        <v>77.69874084225269</v>
      </c>
      <c r="J11" s="186"/>
      <c r="K11" s="23" t="s">
        <v>4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20.100000000000001" customHeight="1" x14ac:dyDescent="0.3">
      <c r="A12" s="214"/>
      <c r="B12" s="215"/>
      <c r="C12" s="216"/>
      <c r="D12" s="216"/>
      <c r="E12" s="216" t="s">
        <v>4</v>
      </c>
      <c r="F12" s="216"/>
      <c r="G12" s="216"/>
      <c r="H12" s="198"/>
      <c r="I12" s="199"/>
      <c r="J12" s="184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20.100000000000001" customHeight="1" x14ac:dyDescent="0.2">
      <c r="A13" s="217" t="s">
        <v>9</v>
      </c>
      <c r="B13" s="218" t="s">
        <v>25</v>
      </c>
      <c r="C13" s="219">
        <v>700000</v>
      </c>
      <c r="D13" s="219">
        <v>417000</v>
      </c>
      <c r="E13" s="219">
        <v>125000</v>
      </c>
      <c r="F13" s="219">
        <v>22607.84</v>
      </c>
      <c r="G13" s="219">
        <v>22607.84</v>
      </c>
      <c r="H13" s="200">
        <v>-102392.16</v>
      </c>
      <c r="I13" s="201">
        <v>18.086272000000001</v>
      </c>
      <c r="J13" s="185"/>
      <c r="K13" s="23" t="s">
        <v>4</v>
      </c>
      <c r="L13" s="24"/>
      <c r="M13" s="23"/>
      <c r="N13" s="3"/>
      <c r="O13" s="3"/>
      <c r="P13" s="3"/>
      <c r="Q13" s="32"/>
      <c r="R13" s="33"/>
      <c r="S13" s="33"/>
      <c r="T13" s="34"/>
      <c r="U13" s="34"/>
      <c r="V13" s="35"/>
      <c r="W13" s="34"/>
      <c r="X13" s="34"/>
    </row>
    <row r="14" spans="1:24" ht="20.100000000000001" customHeight="1" x14ac:dyDescent="0.2">
      <c r="A14" s="217" t="s">
        <v>10</v>
      </c>
      <c r="B14" s="218" t="s">
        <v>26</v>
      </c>
      <c r="C14" s="219">
        <v>9968616</v>
      </c>
      <c r="D14" s="219">
        <v>4604000</v>
      </c>
      <c r="E14" s="219">
        <v>830718</v>
      </c>
      <c r="F14" s="219">
        <v>29106.95</v>
      </c>
      <c r="G14" s="219">
        <v>29106.95</v>
      </c>
      <c r="H14" s="200">
        <v>-801611.05</v>
      </c>
      <c r="I14" s="201">
        <v>3.5038304213945048</v>
      </c>
      <c r="J14" s="185"/>
      <c r="K14" s="23"/>
      <c r="L14" s="24"/>
      <c r="M14" s="3"/>
      <c r="N14" s="3"/>
      <c r="O14" s="3"/>
      <c r="P14" s="3"/>
      <c r="Q14" s="3"/>
      <c r="R14" s="33"/>
      <c r="S14" s="33"/>
      <c r="T14" s="34"/>
      <c r="U14" s="34"/>
      <c r="V14" s="35"/>
      <c r="W14" s="34"/>
      <c r="X14" s="34"/>
    </row>
    <row r="15" spans="1:24" ht="20.100000000000001" customHeight="1" x14ac:dyDescent="0.2">
      <c r="A15" s="220" t="s">
        <v>11</v>
      </c>
      <c r="B15" s="218" t="s">
        <v>27</v>
      </c>
      <c r="C15" s="219">
        <v>5052502</v>
      </c>
      <c r="D15" s="219">
        <v>4545000</v>
      </c>
      <c r="E15" s="219">
        <v>500000</v>
      </c>
      <c r="F15" s="219">
        <v>466172.96</v>
      </c>
      <c r="G15" s="219">
        <v>466173.96</v>
      </c>
      <c r="H15" s="200">
        <v>-33826.039999999979</v>
      </c>
      <c r="I15" s="201">
        <v>93.234791999999999</v>
      </c>
      <c r="J15" s="185"/>
      <c r="K15" s="23"/>
      <c r="L15" s="24"/>
      <c r="M15" s="3"/>
      <c r="N15" s="3"/>
      <c r="O15" s="3"/>
      <c r="P15" s="3"/>
      <c r="Q15" s="3"/>
      <c r="R15" s="33"/>
      <c r="S15" s="33"/>
      <c r="T15" s="34"/>
      <c r="U15" s="34"/>
      <c r="V15" s="35"/>
      <c r="W15" s="34"/>
      <c r="X15" s="34"/>
    </row>
    <row r="16" spans="1:24" ht="20.100000000000001" customHeight="1" x14ac:dyDescent="0.2">
      <c r="A16" s="220" t="s">
        <v>12</v>
      </c>
      <c r="B16" s="218" t="s">
        <v>28</v>
      </c>
      <c r="C16" s="219">
        <v>62637</v>
      </c>
      <c r="D16" s="219">
        <v>59600</v>
      </c>
      <c r="E16" s="219">
        <v>5200</v>
      </c>
      <c r="F16" s="219">
        <v>6051.9</v>
      </c>
      <c r="G16" s="219">
        <v>6051.9</v>
      </c>
      <c r="H16" s="200">
        <v>851.89999999999964</v>
      </c>
      <c r="I16" s="201">
        <v>116.3826923076923</v>
      </c>
      <c r="J16" s="185"/>
      <c r="K16" s="23"/>
      <c r="L16" s="24"/>
      <c r="M16" s="3"/>
      <c r="N16" s="3"/>
      <c r="O16" s="3"/>
      <c r="P16" s="3"/>
      <c r="Q16" s="3"/>
      <c r="R16" s="33"/>
      <c r="S16" s="33"/>
      <c r="T16" s="34"/>
      <c r="U16" s="34"/>
      <c r="V16" s="35"/>
      <c r="W16" s="34"/>
      <c r="X16" s="34"/>
    </row>
    <row r="17" spans="1:24" ht="20.100000000000001" customHeight="1" x14ac:dyDescent="0.2">
      <c r="A17" s="220" t="s">
        <v>13</v>
      </c>
      <c r="B17" s="218" t="s">
        <v>29</v>
      </c>
      <c r="C17" s="219">
        <v>622456</v>
      </c>
      <c r="D17" s="219">
        <v>593000</v>
      </c>
      <c r="E17" s="219">
        <v>52000</v>
      </c>
      <c r="F17" s="219">
        <v>50540.25</v>
      </c>
      <c r="G17" s="219">
        <v>50540.25</v>
      </c>
      <c r="H17" s="200">
        <v>-1459.75</v>
      </c>
      <c r="I17" s="201">
        <v>97.192788461538456</v>
      </c>
      <c r="J17" s="185"/>
      <c r="K17" s="23"/>
      <c r="L17" s="24"/>
      <c r="M17" s="3"/>
      <c r="N17" s="3"/>
      <c r="O17" s="3"/>
      <c r="P17" s="3"/>
      <c r="Q17" s="3"/>
      <c r="R17" s="33"/>
      <c r="S17" s="33"/>
      <c r="T17" s="34"/>
      <c r="U17" s="34"/>
      <c r="V17" s="35"/>
      <c r="W17" s="34"/>
      <c r="X17" s="34"/>
    </row>
    <row r="18" spans="1:24" ht="20.100000000000001" customHeight="1" x14ac:dyDescent="0.2">
      <c r="A18" s="220" t="s">
        <v>14</v>
      </c>
      <c r="B18" s="218" t="s">
        <v>30</v>
      </c>
      <c r="C18" s="219">
        <v>480000</v>
      </c>
      <c r="D18" s="219">
        <v>1200000</v>
      </c>
      <c r="E18" s="219">
        <v>40000</v>
      </c>
      <c r="F18" s="219">
        <v>163791.39000000001</v>
      </c>
      <c r="G18" s="219">
        <v>163791.39000000001</v>
      </c>
      <c r="H18" s="202">
        <v>123791.39000000001</v>
      </c>
      <c r="I18" s="201">
        <v>409.47847500000006</v>
      </c>
      <c r="J18" s="185"/>
      <c r="K18" s="23"/>
      <c r="L18" s="24"/>
      <c r="M18" s="23"/>
      <c r="N18" s="3"/>
      <c r="O18" s="3"/>
      <c r="P18" s="3"/>
      <c r="Q18" s="3"/>
      <c r="R18" s="33"/>
      <c r="S18" s="33"/>
      <c r="T18" s="34"/>
      <c r="U18" s="34"/>
      <c r="V18" s="35"/>
      <c r="W18" s="34"/>
      <c r="X18" s="34"/>
    </row>
    <row r="19" spans="1:24" ht="20.100000000000001" customHeight="1" x14ac:dyDescent="0.2">
      <c r="A19" s="220" t="s">
        <v>359</v>
      </c>
      <c r="B19" s="218" t="s">
        <v>31</v>
      </c>
      <c r="C19" s="219"/>
      <c r="D19" s="219"/>
      <c r="E19" s="219"/>
      <c r="F19" s="219">
        <v>0</v>
      </c>
      <c r="G19" s="219">
        <v>0</v>
      </c>
      <c r="H19" s="202" t="s">
        <v>4</v>
      </c>
      <c r="I19" s="201">
        <v>0</v>
      </c>
      <c r="J19" s="185"/>
      <c r="K19" s="23"/>
      <c r="L19" s="24"/>
      <c r="M19" s="3"/>
      <c r="N19" s="3"/>
      <c r="O19" s="3"/>
      <c r="P19" s="3"/>
      <c r="Q19" s="3"/>
      <c r="R19" s="33"/>
      <c r="S19" s="33"/>
      <c r="T19" s="34"/>
      <c r="U19" s="34"/>
      <c r="V19" s="34"/>
      <c r="W19" s="34"/>
      <c r="X19" s="34"/>
    </row>
    <row r="20" spans="1:24" ht="20.100000000000001" customHeight="1" x14ac:dyDescent="0.2">
      <c r="A20" s="220" t="s">
        <v>360</v>
      </c>
      <c r="B20" s="218" t="s">
        <v>32</v>
      </c>
      <c r="C20" s="219">
        <v>2100000</v>
      </c>
      <c r="D20" s="219">
        <v>2000000</v>
      </c>
      <c r="E20" s="219">
        <v>2100000</v>
      </c>
      <c r="F20" s="219">
        <v>2100000</v>
      </c>
      <c r="G20" s="219">
        <v>2100000</v>
      </c>
      <c r="H20" s="202">
        <v>0</v>
      </c>
      <c r="I20" s="201">
        <v>100</v>
      </c>
      <c r="J20" s="185"/>
      <c r="K20" s="23"/>
      <c r="L20" s="24"/>
      <c r="M20" s="3"/>
      <c r="N20" s="3"/>
      <c r="O20" s="3"/>
      <c r="P20" s="3"/>
      <c r="Q20" s="3"/>
      <c r="R20" s="33"/>
      <c r="S20" s="33"/>
      <c r="T20" s="34"/>
      <c r="U20" s="34"/>
      <c r="V20" s="34"/>
      <c r="W20" s="34"/>
      <c r="X20" s="34"/>
    </row>
    <row r="21" spans="1:24" ht="20.100000000000001" customHeight="1" x14ac:dyDescent="0.3">
      <c r="A21" s="221"/>
      <c r="B21" s="222"/>
      <c r="C21" s="216"/>
      <c r="D21" s="216"/>
      <c r="E21" s="216" t="s">
        <v>4</v>
      </c>
      <c r="F21" s="216" t="s">
        <v>4</v>
      </c>
      <c r="G21" s="216" t="str">
        <f>F21</f>
        <v xml:space="preserve"> </v>
      </c>
      <c r="H21" s="203"/>
      <c r="I21" s="199"/>
      <c r="J21" s="184"/>
      <c r="K21" s="23"/>
      <c r="L21" s="24"/>
      <c r="M21" s="3"/>
      <c r="N21" s="3"/>
      <c r="O21" s="3"/>
      <c r="P21" s="3"/>
      <c r="Q21" s="3"/>
      <c r="R21" s="33"/>
      <c r="S21" s="33"/>
      <c r="T21" s="34"/>
      <c r="U21" s="34"/>
      <c r="V21" s="34"/>
      <c r="W21" s="34"/>
      <c r="X21" s="34"/>
    </row>
    <row r="22" spans="1:24" ht="20.100000000000001" customHeight="1" x14ac:dyDescent="0.2">
      <c r="A22" s="211" t="s">
        <v>15</v>
      </c>
      <c r="B22" s="223"/>
      <c r="C22" s="213">
        <f>+C24+C30</f>
        <v>101484833</v>
      </c>
      <c r="D22" s="213">
        <f>+D24+D30</f>
        <v>99974034</v>
      </c>
      <c r="E22" s="213">
        <f>E24+E30</f>
        <v>16769082</v>
      </c>
      <c r="F22" s="213">
        <f>+F24+F30</f>
        <v>0</v>
      </c>
      <c r="G22" s="213">
        <f>G24+G30</f>
        <v>0</v>
      </c>
      <c r="H22" s="204">
        <f>E22-G22</f>
        <v>16769082</v>
      </c>
      <c r="I22" s="197">
        <f>+G22/E22*100</f>
        <v>0</v>
      </c>
      <c r="J22" s="186"/>
      <c r="K22" s="23"/>
      <c r="L22" s="24" t="s">
        <v>4</v>
      </c>
      <c r="M22" s="3"/>
      <c r="N22" s="3"/>
      <c r="O22" s="3"/>
      <c r="P22" s="3"/>
      <c r="Q22" s="3"/>
      <c r="R22" s="36"/>
      <c r="S22" s="36"/>
      <c r="T22" s="34"/>
      <c r="U22" s="34"/>
      <c r="V22" s="34"/>
      <c r="W22" s="34"/>
      <c r="X22" s="34"/>
    </row>
    <row r="23" spans="1:24" ht="20.100000000000001" customHeight="1" x14ac:dyDescent="0.2">
      <c r="A23" s="211" t="s">
        <v>4</v>
      </c>
      <c r="B23" s="223"/>
      <c r="C23" s="213"/>
      <c r="D23" s="213"/>
      <c r="E23" s="213"/>
      <c r="F23" s="213"/>
      <c r="G23" s="213">
        <f>F23</f>
        <v>0</v>
      </c>
      <c r="H23" s="204"/>
      <c r="I23" s="197"/>
      <c r="J23" s="186"/>
      <c r="K23" s="23"/>
      <c r="L23" s="24"/>
      <c r="M23" s="3"/>
      <c r="N23" s="3"/>
      <c r="O23" s="3"/>
      <c r="P23" s="3"/>
      <c r="Q23" s="3"/>
      <c r="R23" s="33"/>
      <c r="S23" s="33"/>
      <c r="T23" s="34"/>
      <c r="U23" s="34"/>
      <c r="V23" s="34"/>
      <c r="W23" s="34"/>
      <c r="X23" s="34"/>
    </row>
    <row r="24" spans="1:24" ht="33" customHeight="1" x14ac:dyDescent="0.2">
      <c r="A24" s="224" t="s">
        <v>33</v>
      </c>
      <c r="B24" s="223" t="s">
        <v>34</v>
      </c>
      <c r="C24" s="213">
        <f>SUM(C26:C28)</f>
        <v>97374299</v>
      </c>
      <c r="D24" s="213">
        <f>SUM(D26:D28)</f>
        <v>94763500</v>
      </c>
      <c r="E24" s="213">
        <f>SUM(E26:E28)</f>
        <v>15946975</v>
      </c>
      <c r="F24" s="213">
        <f>SUM(F26:F28)</f>
        <v>0</v>
      </c>
      <c r="G24" s="213">
        <f>G26+G28</f>
        <v>0</v>
      </c>
      <c r="H24" s="204">
        <f>+G24-E24</f>
        <v>-15946975</v>
      </c>
      <c r="I24" s="197">
        <f>+G24/E24*100</f>
        <v>0</v>
      </c>
      <c r="J24" s="186"/>
      <c r="K24" s="23"/>
      <c r="L24" s="24"/>
      <c r="M24" s="3"/>
      <c r="N24" s="3"/>
      <c r="O24" s="3"/>
      <c r="P24" s="3"/>
      <c r="Q24" s="3"/>
      <c r="R24" s="36"/>
      <c r="S24" s="36"/>
      <c r="T24" s="34"/>
      <c r="U24" s="34"/>
      <c r="V24" s="34"/>
      <c r="W24" s="34"/>
      <c r="X24" s="34"/>
    </row>
    <row r="25" spans="1:24" ht="17.45" customHeight="1" x14ac:dyDescent="0.2">
      <c r="A25" s="224"/>
      <c r="B25" s="223"/>
      <c r="C25" s="213"/>
      <c r="D25" s="213"/>
      <c r="E25" s="213"/>
      <c r="F25" s="213"/>
      <c r="G25" s="213"/>
      <c r="H25" s="204"/>
      <c r="I25" s="197"/>
      <c r="J25" s="186"/>
      <c r="K25" s="23"/>
      <c r="L25" s="24"/>
      <c r="M25" s="3"/>
      <c r="N25" s="3"/>
      <c r="O25" s="3"/>
      <c r="P25" s="3"/>
      <c r="Q25" s="3"/>
      <c r="R25" s="36"/>
      <c r="S25" s="36"/>
      <c r="T25" s="34"/>
      <c r="U25" s="34"/>
      <c r="V25" s="34"/>
      <c r="W25" s="34"/>
      <c r="X25" s="34"/>
    </row>
    <row r="26" spans="1:24" ht="20.100000000000001" customHeight="1" x14ac:dyDescent="0.3">
      <c r="A26" s="220" t="s">
        <v>35</v>
      </c>
      <c r="B26" s="222"/>
      <c r="C26" s="219">
        <v>84395027</v>
      </c>
      <c r="D26" s="219">
        <v>88702609</v>
      </c>
      <c r="E26" s="219">
        <v>13791237</v>
      </c>
      <c r="F26" s="219">
        <v>0</v>
      </c>
      <c r="G26" s="219">
        <f>J26+F26</f>
        <v>0</v>
      </c>
      <c r="H26" s="200">
        <f>+G26-E26</f>
        <v>-13791237</v>
      </c>
      <c r="I26" s="201">
        <f>+G26/E26*100</f>
        <v>0</v>
      </c>
      <c r="J26" s="185"/>
      <c r="K26" s="23"/>
      <c r="L26" s="24"/>
      <c r="M26" s="3"/>
      <c r="N26" s="3"/>
      <c r="O26" s="3"/>
      <c r="P26" s="3"/>
      <c r="Q26" s="3"/>
      <c r="R26" s="33"/>
      <c r="S26" s="33"/>
      <c r="T26" s="34"/>
      <c r="U26" s="34"/>
      <c r="V26" s="34"/>
      <c r="W26" s="34"/>
      <c r="X26" s="34"/>
    </row>
    <row r="27" spans="1:24" ht="20.100000000000001" customHeight="1" x14ac:dyDescent="0.2">
      <c r="A27" s="220" t="s">
        <v>36</v>
      </c>
      <c r="B27" s="218" t="s">
        <v>4</v>
      </c>
      <c r="C27" s="219">
        <v>115235</v>
      </c>
      <c r="D27" s="219" t="s">
        <v>4</v>
      </c>
      <c r="E27" s="219">
        <v>10000</v>
      </c>
      <c r="F27" s="219" t="s">
        <v>4</v>
      </c>
      <c r="G27" s="219"/>
      <c r="H27" s="200"/>
      <c r="I27" s="201"/>
      <c r="J27" s="182"/>
      <c r="K27" s="23"/>
      <c r="L27" s="24"/>
      <c r="M27" s="3"/>
      <c r="N27" s="3"/>
      <c r="O27" s="3"/>
      <c r="P27" s="3"/>
      <c r="Q27" s="3"/>
      <c r="R27" s="33"/>
      <c r="S27" s="33"/>
      <c r="T27" s="34"/>
      <c r="U27" s="34"/>
      <c r="V27" s="34"/>
      <c r="W27" s="34"/>
      <c r="X27" s="34"/>
    </row>
    <row r="28" spans="1:24" ht="20.100000000000001" customHeight="1" x14ac:dyDescent="0.2">
      <c r="A28" s="220" t="s">
        <v>37</v>
      </c>
      <c r="B28" s="218"/>
      <c r="C28" s="219">
        <v>12864037</v>
      </c>
      <c r="D28" s="219">
        <v>6060891</v>
      </c>
      <c r="E28" s="219">
        <v>2145738</v>
      </c>
      <c r="F28" s="219">
        <v>0</v>
      </c>
      <c r="G28" s="219">
        <f>+F28+J28</f>
        <v>0</v>
      </c>
      <c r="H28" s="200">
        <f>+G28-E28</f>
        <v>-2145738</v>
      </c>
      <c r="I28" s="201">
        <f>+G28/E28*100</f>
        <v>0</v>
      </c>
      <c r="J28" s="182"/>
      <c r="K28" s="23"/>
      <c r="L28" s="24"/>
      <c r="M28" s="3"/>
      <c r="N28" s="3"/>
      <c r="O28" s="3"/>
      <c r="P28" s="3"/>
      <c r="Q28" s="3"/>
      <c r="R28" s="33"/>
      <c r="S28" s="33"/>
      <c r="T28" s="34"/>
      <c r="U28" s="34"/>
      <c r="V28" s="34"/>
      <c r="W28" s="34"/>
      <c r="X28" s="34"/>
    </row>
    <row r="29" spans="1:24" ht="20.100000000000001" customHeight="1" x14ac:dyDescent="0.3">
      <c r="A29" s="221" t="s">
        <v>4</v>
      </c>
      <c r="B29" s="222"/>
      <c r="C29" s="216" t="s">
        <v>4</v>
      </c>
      <c r="D29" s="216" t="s">
        <v>4</v>
      </c>
      <c r="E29" s="225" t="s">
        <v>4</v>
      </c>
      <c r="F29" s="219" t="s">
        <v>4</v>
      </c>
      <c r="G29" s="216" t="s">
        <v>4</v>
      </c>
      <c r="H29" s="205"/>
      <c r="I29" s="199"/>
      <c r="J29" s="184"/>
      <c r="K29" s="23"/>
      <c r="L29" s="24"/>
      <c r="M29" s="3"/>
      <c r="N29" s="3"/>
      <c r="O29" s="3"/>
      <c r="P29" s="3"/>
      <c r="Q29" s="3"/>
      <c r="R29" s="33"/>
      <c r="S29" s="33"/>
      <c r="T29" s="34"/>
      <c r="U29" s="34"/>
      <c r="V29" s="34"/>
      <c r="W29" s="34"/>
      <c r="X29" s="34"/>
    </row>
    <row r="30" spans="1:24" ht="23.25" customHeight="1" x14ac:dyDescent="0.2">
      <c r="A30" s="224" t="s">
        <v>38</v>
      </c>
      <c r="B30" s="223" t="s">
        <v>39</v>
      </c>
      <c r="C30" s="213">
        <v>4110534</v>
      </c>
      <c r="D30" s="213">
        <v>5210534</v>
      </c>
      <c r="E30" s="213">
        <v>822107</v>
      </c>
      <c r="F30" s="219">
        <v>0</v>
      </c>
      <c r="G30" s="213">
        <f>+F30+J30</f>
        <v>0</v>
      </c>
      <c r="H30" s="196">
        <f>+G30-E30</f>
        <v>-822107</v>
      </c>
      <c r="I30" s="197">
        <f>+G30/E30*100</f>
        <v>0</v>
      </c>
      <c r="J30" s="186"/>
      <c r="K30" s="23" t="s">
        <v>4</v>
      </c>
      <c r="L30" s="24"/>
      <c r="M30" s="3"/>
      <c r="N30" s="3"/>
      <c r="O30" s="3"/>
      <c r="P30" s="3"/>
      <c r="Q30" s="3"/>
      <c r="R30" s="37"/>
      <c r="S30" s="37"/>
      <c r="T30" s="34"/>
      <c r="U30" s="34"/>
      <c r="V30" s="34"/>
      <c r="W30" s="34"/>
      <c r="X30" s="34"/>
    </row>
    <row r="31" spans="1:24" ht="20.100000000000001" customHeight="1" thickBot="1" x14ac:dyDescent="0.35">
      <c r="A31" s="226" t="s">
        <v>4</v>
      </c>
      <c r="B31" s="227"/>
      <c r="C31" s="228"/>
      <c r="D31" s="228"/>
      <c r="E31" s="228">
        <v>0</v>
      </c>
      <c r="F31" s="314" t="s">
        <v>4</v>
      </c>
      <c r="G31" s="228" t="s">
        <v>4</v>
      </c>
      <c r="H31" s="206"/>
      <c r="I31" s="207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x14ac:dyDescent="0.3">
      <c r="A32" s="54" t="s">
        <v>4</v>
      </c>
      <c r="B32" s="53"/>
      <c r="C32" s="53"/>
      <c r="D32" s="53"/>
      <c r="E32" s="53"/>
      <c r="F32" s="53"/>
      <c r="G32" s="53"/>
      <c r="H32" s="53"/>
      <c r="I32" s="5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9" ht="15.75" x14ac:dyDescent="0.3">
      <c r="A33" s="53" t="s">
        <v>4</v>
      </c>
      <c r="B33" s="53"/>
      <c r="C33" s="53"/>
      <c r="D33" s="53"/>
      <c r="E33" s="53" t="s">
        <v>4</v>
      </c>
      <c r="F33" s="53"/>
      <c r="G33" s="53"/>
      <c r="H33" s="53"/>
      <c r="I33" s="53"/>
    </row>
  </sheetData>
  <mergeCells count="9">
    <mergeCell ref="A1:I1"/>
    <mergeCell ref="A2:I2"/>
    <mergeCell ref="A3:I3"/>
    <mergeCell ref="A4:I4"/>
    <mergeCell ref="A6:A7"/>
    <mergeCell ref="B6:B7"/>
    <mergeCell ref="C6:E6"/>
    <mergeCell ref="F6:G6"/>
    <mergeCell ref="H6:I6"/>
  </mergeCells>
  <phoneticPr fontId="3" type="noConversion"/>
  <pageMargins left="7.874015748031496E-2" right="0" top="0.39370078740157483" bottom="0.39370078740157483" header="0.51181102362204722" footer="0.51181102362204722"/>
  <pageSetup scale="96" firstPageNumber="0" orientation="landscape" horizontalDpi="4294967294" vertic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8" tint="0.59999389629810485"/>
  </sheetPr>
  <dimension ref="A1:V210"/>
  <sheetViews>
    <sheetView showGridLines="0" showZeros="0" topLeftCell="A115" workbookViewId="0">
      <selection activeCell="P136" sqref="P136:Q136"/>
    </sheetView>
  </sheetViews>
  <sheetFormatPr baseColWidth="10" defaultColWidth="11.42578125" defaultRowHeight="12.75" x14ac:dyDescent="0.2"/>
  <cols>
    <col min="1" max="1" width="4.85546875" style="26" customWidth="1"/>
    <col min="2" max="2" width="32.28515625" style="26" customWidth="1"/>
    <col min="3" max="3" width="11" style="26" hidden="1" customWidth="1"/>
    <col min="4" max="4" width="11.7109375" style="26" hidden="1" customWidth="1"/>
    <col min="5" max="5" width="11.7109375" style="26" customWidth="1"/>
    <col min="6" max="6" width="10.85546875" style="26" customWidth="1"/>
    <col min="7" max="7" width="10.28515625" style="26" customWidth="1"/>
    <col min="8" max="8" width="11" style="26" customWidth="1"/>
    <col min="9" max="9" width="9.85546875" style="26" customWidth="1"/>
    <col min="10" max="10" width="0.140625" style="26" hidden="1" customWidth="1"/>
    <col min="11" max="11" width="10.5703125" style="26" customWidth="1"/>
    <col min="12" max="12" width="12.85546875" style="26" hidden="1" customWidth="1"/>
    <col min="13" max="13" width="12.7109375" style="26" customWidth="1"/>
    <col min="14" max="14" width="14.85546875" customWidth="1"/>
    <col min="15" max="15" width="12.7109375" customWidth="1"/>
  </cols>
  <sheetData>
    <row r="1" spans="1:17" hidden="1" x14ac:dyDescent="0.2"/>
    <row r="2" spans="1:17" ht="15.75" x14ac:dyDescent="0.25">
      <c r="A2" s="355" t="s">
        <v>330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</row>
    <row r="3" spans="1:17" ht="15.75" x14ac:dyDescent="0.25">
      <c r="A3" s="355" t="s">
        <v>331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</row>
    <row r="4" spans="1:17" ht="15" x14ac:dyDescent="0.25">
      <c r="A4" s="356" t="s">
        <v>332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Q4" t="s">
        <v>4</v>
      </c>
    </row>
    <row r="5" spans="1:17" ht="15" x14ac:dyDescent="0.25">
      <c r="A5" s="356" t="s">
        <v>370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</row>
    <row r="6" spans="1:17" ht="6.75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7" ht="0.75" customHeight="1" thickBo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7" ht="12.75" customHeight="1" x14ac:dyDescent="0.2">
      <c r="A8" s="370" t="s">
        <v>320</v>
      </c>
      <c r="B8" s="366" t="s">
        <v>0</v>
      </c>
      <c r="C8" s="357" t="s">
        <v>19</v>
      </c>
      <c r="D8" s="357"/>
      <c r="E8" s="357"/>
      <c r="F8" s="357"/>
      <c r="G8" s="359" t="s">
        <v>40</v>
      </c>
      <c r="H8" s="359"/>
      <c r="I8" s="359" t="s">
        <v>41</v>
      </c>
      <c r="J8" s="373" t="s">
        <v>365</v>
      </c>
      <c r="K8" s="359" t="s">
        <v>16</v>
      </c>
      <c r="L8" s="359"/>
      <c r="M8" s="363" t="s">
        <v>324</v>
      </c>
    </row>
    <row r="9" spans="1:17" ht="4.5" customHeight="1" thickBot="1" x14ac:dyDescent="0.25">
      <c r="A9" s="371"/>
      <c r="B9" s="368"/>
      <c r="C9" s="358"/>
      <c r="D9" s="358"/>
      <c r="E9" s="358"/>
      <c r="F9" s="358"/>
      <c r="G9" s="360"/>
      <c r="H9" s="360"/>
      <c r="I9" s="361"/>
      <c r="J9" s="374"/>
      <c r="K9" s="362"/>
      <c r="L9" s="362"/>
      <c r="M9" s="364"/>
    </row>
    <row r="10" spans="1:17" ht="23.25" customHeight="1" x14ac:dyDescent="0.2">
      <c r="A10" s="371"/>
      <c r="B10" s="368"/>
      <c r="C10" s="321" t="s">
        <v>42</v>
      </c>
      <c r="D10" s="366" t="s">
        <v>43</v>
      </c>
      <c r="E10" s="321" t="s">
        <v>5</v>
      </c>
      <c r="F10" s="321" t="s">
        <v>2</v>
      </c>
      <c r="G10" s="322" t="s">
        <v>20</v>
      </c>
      <c r="H10" s="323" t="s">
        <v>44</v>
      </c>
      <c r="I10" s="360"/>
      <c r="J10" s="375"/>
      <c r="K10" s="324" t="s">
        <v>45</v>
      </c>
      <c r="L10" s="325" t="s">
        <v>18</v>
      </c>
      <c r="M10" s="365"/>
    </row>
    <row r="11" spans="1:17" ht="15" customHeight="1" thickBot="1" x14ac:dyDescent="0.25">
      <c r="A11" s="372"/>
      <c r="B11" s="369"/>
      <c r="C11" s="326" t="s">
        <v>4</v>
      </c>
      <c r="D11" s="367"/>
      <c r="E11" s="326">
        <v>1</v>
      </c>
      <c r="F11" s="326">
        <v>2</v>
      </c>
      <c r="G11" s="327">
        <v>3</v>
      </c>
      <c r="H11" s="328">
        <v>4</v>
      </c>
      <c r="I11" s="329">
        <v>5</v>
      </c>
      <c r="J11" s="329"/>
      <c r="K11" s="330" t="s">
        <v>325</v>
      </c>
      <c r="L11" s="331" t="s">
        <v>322</v>
      </c>
      <c r="M11" s="332" t="s">
        <v>323</v>
      </c>
    </row>
    <row r="12" spans="1:17" ht="19.5" customHeight="1" x14ac:dyDescent="0.2">
      <c r="A12" s="129" t="s">
        <v>46</v>
      </c>
      <c r="B12" s="130" t="s">
        <v>47</v>
      </c>
      <c r="C12" s="131">
        <f>SUM(C13+C17+C21+C22+C23+C28+C30)</f>
        <v>100537071</v>
      </c>
      <c r="D12" s="343">
        <f>SUM(D13+D17+D21+D22+D23+D28+D30)</f>
        <v>-194000</v>
      </c>
      <c r="E12" s="131">
        <f>SUM(C12:D12)</f>
        <v>100343071</v>
      </c>
      <c r="F12" s="131">
        <f>SUM(F13+F17+F21+F22+F23+F28+F30)</f>
        <v>16845220</v>
      </c>
      <c r="G12" s="131">
        <f>SUM(G13+G17+G21+G22+G23+G28+G30)</f>
        <v>5651164.6200000001</v>
      </c>
      <c r="H12" s="131">
        <f>O12+G12</f>
        <v>5651164.6200000001</v>
      </c>
      <c r="I12" s="131">
        <f>SUM(I13+I17+I21+I22+I23+I28+I30)</f>
        <v>4939064.88</v>
      </c>
      <c r="J12" s="301">
        <f>H12-I12</f>
        <v>712099.74000000022</v>
      </c>
      <c r="K12" s="132">
        <f t="shared" ref="K12:K36" si="0">+F12-H12</f>
        <v>11194055.379999999</v>
      </c>
      <c r="L12" s="132">
        <f t="shared" ref="L12:L27" si="1">+E12-H12</f>
        <v>94691906.379999995</v>
      </c>
      <c r="M12" s="288">
        <f t="shared" ref="M12:M27" si="2">+H12*100/F12</f>
        <v>33.547585724615054</v>
      </c>
      <c r="O12" s="51"/>
    </row>
    <row r="13" spans="1:17" ht="17.25" customHeight="1" x14ac:dyDescent="0.2">
      <c r="A13" s="62" t="s">
        <v>48</v>
      </c>
      <c r="B13" s="63" t="s">
        <v>49</v>
      </c>
      <c r="C13" s="64">
        <f>SUM(C14:C16)</f>
        <v>70534801</v>
      </c>
      <c r="D13" s="340">
        <f>SUM(D14:D16)</f>
        <v>-394000</v>
      </c>
      <c r="E13" s="64">
        <f>+E14+E15+E16</f>
        <v>70140801</v>
      </c>
      <c r="F13" s="64">
        <f>SUM(F14:F16)</f>
        <v>12039503</v>
      </c>
      <c r="G13" s="64">
        <f>SUM(G14:G16)</f>
        <v>3976554.67</v>
      </c>
      <c r="H13" s="64">
        <f>SUM(H14:H16)</f>
        <v>3976554.67</v>
      </c>
      <c r="I13" s="64">
        <f>SUM(I14:I16)</f>
        <v>3976554.67</v>
      </c>
      <c r="J13" s="64"/>
      <c r="K13" s="65">
        <f t="shared" si="0"/>
        <v>8062948.3300000001</v>
      </c>
      <c r="L13" s="65">
        <f t="shared" si="1"/>
        <v>66164246.329999998</v>
      </c>
      <c r="M13" s="289">
        <f t="shared" si="2"/>
        <v>33.029226123370705</v>
      </c>
      <c r="O13" s="51"/>
    </row>
    <row r="14" spans="1:17" x14ac:dyDescent="0.2">
      <c r="A14" s="57" t="s">
        <v>50</v>
      </c>
      <c r="B14" s="58" t="s">
        <v>49</v>
      </c>
      <c r="C14" s="59">
        <v>60782390</v>
      </c>
      <c r="D14" s="60">
        <v>-394000</v>
      </c>
      <c r="E14" s="59">
        <f t="shared" ref="E14:E27" si="3">+C14+D14</f>
        <v>60388390</v>
      </c>
      <c r="F14" s="59">
        <v>9614701</v>
      </c>
      <c r="G14" s="59">
        <v>3970214.61</v>
      </c>
      <c r="H14" s="61">
        <f>+G14+O14</f>
        <v>3970214.61</v>
      </c>
      <c r="I14" s="59">
        <v>3970214.61</v>
      </c>
      <c r="J14" s="59">
        <f>H14-I14</f>
        <v>0</v>
      </c>
      <c r="K14" s="61">
        <f t="shared" si="0"/>
        <v>5644486.3900000006</v>
      </c>
      <c r="L14" s="61">
        <f t="shared" si="1"/>
        <v>56418175.390000001</v>
      </c>
      <c r="M14" s="290">
        <f t="shared" si="2"/>
        <v>41.293167723052441</v>
      </c>
      <c r="O14" s="51"/>
      <c r="P14" t="s">
        <v>4</v>
      </c>
    </row>
    <row r="15" spans="1:17" x14ac:dyDescent="0.2">
      <c r="A15" s="57" t="s">
        <v>51</v>
      </c>
      <c r="B15" s="58" t="s">
        <v>52</v>
      </c>
      <c r="C15" s="59">
        <v>3041239</v>
      </c>
      <c r="D15" s="59">
        <v>0</v>
      </c>
      <c r="E15" s="59">
        <f>SUM(C15:D15)</f>
        <v>3041239</v>
      </c>
      <c r="F15" s="59">
        <v>503993</v>
      </c>
      <c r="G15" s="59">
        <v>6340.06</v>
      </c>
      <c r="H15" s="61">
        <f>+G15+O15</f>
        <v>6340.06</v>
      </c>
      <c r="I15" s="59">
        <v>6340.06</v>
      </c>
      <c r="J15" s="59">
        <f>H15-I15</f>
        <v>0</v>
      </c>
      <c r="K15" s="61">
        <f t="shared" si="0"/>
        <v>497652.94</v>
      </c>
      <c r="L15" s="61">
        <f t="shared" si="1"/>
        <v>3034898.94</v>
      </c>
      <c r="M15" s="290">
        <f t="shared" si="2"/>
        <v>1.2579658844468078</v>
      </c>
      <c r="O15" s="51"/>
    </row>
    <row r="16" spans="1:17" x14ac:dyDescent="0.2">
      <c r="A16" s="57" t="s">
        <v>53</v>
      </c>
      <c r="B16" s="58" t="s">
        <v>54</v>
      </c>
      <c r="C16" s="59">
        <v>6711172</v>
      </c>
      <c r="D16" s="59">
        <v>0</v>
      </c>
      <c r="E16" s="59">
        <f t="shared" si="3"/>
        <v>6711172</v>
      </c>
      <c r="F16" s="59">
        <v>1920809</v>
      </c>
      <c r="G16" s="59">
        <v>0</v>
      </c>
      <c r="H16" s="61">
        <f>+G16+O16</f>
        <v>0</v>
      </c>
      <c r="I16" s="59">
        <v>0</v>
      </c>
      <c r="J16" s="59">
        <f>H16-I16</f>
        <v>0</v>
      </c>
      <c r="K16" s="61">
        <f t="shared" si="0"/>
        <v>1920809</v>
      </c>
      <c r="L16" s="61">
        <f t="shared" si="1"/>
        <v>6711172</v>
      </c>
      <c r="M16" s="290">
        <f t="shared" si="2"/>
        <v>0</v>
      </c>
      <c r="O16" s="51"/>
    </row>
    <row r="17" spans="1:15" s="30" customFormat="1" ht="15" customHeight="1" x14ac:dyDescent="0.2">
      <c r="A17" s="62" t="s">
        <v>55</v>
      </c>
      <c r="B17" s="63" t="s">
        <v>56</v>
      </c>
      <c r="C17" s="64">
        <f>SUM(C18:C20)</f>
        <v>14687002</v>
      </c>
      <c r="D17" s="60">
        <f>SUM(D18:D20)</f>
        <v>-10000</v>
      </c>
      <c r="E17" s="64">
        <f t="shared" si="3"/>
        <v>14677002</v>
      </c>
      <c r="F17" s="64">
        <f>SUM(F18:F20)</f>
        <v>2413979</v>
      </c>
      <c r="G17" s="64">
        <f>SUM(G18:G20)</f>
        <v>937374.47000000009</v>
      </c>
      <c r="H17" s="64">
        <f>SUM(H18:H20)</f>
        <v>937374.47000000009</v>
      </c>
      <c r="I17" s="64">
        <f>SUM(I18:I20)</f>
        <v>937374.47000000009</v>
      </c>
      <c r="J17" s="64"/>
      <c r="K17" s="65">
        <f t="shared" si="0"/>
        <v>1476604.5299999998</v>
      </c>
      <c r="L17" s="65">
        <f t="shared" si="1"/>
        <v>13739627.529999999</v>
      </c>
      <c r="M17" s="289">
        <f t="shared" si="2"/>
        <v>38.831094636697344</v>
      </c>
      <c r="O17" s="52"/>
    </row>
    <row r="18" spans="1:15" s="30" customFormat="1" ht="13.9" customHeight="1" x14ac:dyDescent="0.2">
      <c r="A18" s="57" t="s">
        <v>57</v>
      </c>
      <c r="B18" s="58" t="s">
        <v>58</v>
      </c>
      <c r="C18" s="59">
        <v>207342</v>
      </c>
      <c r="D18" s="59">
        <v>0</v>
      </c>
      <c r="E18" s="59">
        <f t="shared" si="3"/>
        <v>207342</v>
      </c>
      <c r="F18" s="61">
        <v>32870</v>
      </c>
      <c r="G18" s="61">
        <v>121</v>
      </c>
      <c r="H18" s="61">
        <f>+G18+O18</f>
        <v>121</v>
      </c>
      <c r="I18" s="61">
        <v>121</v>
      </c>
      <c r="J18" s="59">
        <f>H18-I18</f>
        <v>0</v>
      </c>
      <c r="K18" s="61">
        <f t="shared" si="0"/>
        <v>32749</v>
      </c>
      <c r="L18" s="61">
        <f t="shared" si="1"/>
        <v>207221</v>
      </c>
      <c r="M18" s="290">
        <f t="shared" si="2"/>
        <v>0.36811682385153638</v>
      </c>
      <c r="O18" s="52"/>
    </row>
    <row r="19" spans="1:15" s="30" customFormat="1" ht="13.9" customHeight="1" x14ac:dyDescent="0.2">
      <c r="A19" s="187" t="s">
        <v>361</v>
      </c>
      <c r="B19" s="58" t="s">
        <v>59</v>
      </c>
      <c r="C19" s="59">
        <v>1625280</v>
      </c>
      <c r="D19" s="59">
        <v>0</v>
      </c>
      <c r="E19" s="59">
        <f t="shared" si="3"/>
        <v>1625280</v>
      </c>
      <c r="F19" s="59">
        <v>270880</v>
      </c>
      <c r="G19" s="66">
        <v>110641.67</v>
      </c>
      <c r="H19" s="61">
        <f>+G19+O19</f>
        <v>110641.67</v>
      </c>
      <c r="I19" s="59">
        <v>110641.67</v>
      </c>
      <c r="J19" s="59">
        <f>H19-I19</f>
        <v>0</v>
      </c>
      <c r="K19" s="61">
        <f t="shared" si="0"/>
        <v>160238.33000000002</v>
      </c>
      <c r="L19" s="61">
        <f t="shared" si="1"/>
        <v>1514638.33</v>
      </c>
      <c r="M19" s="290">
        <f t="shared" si="2"/>
        <v>40.845270968694628</v>
      </c>
      <c r="O19" s="52"/>
    </row>
    <row r="20" spans="1:15" s="30" customFormat="1" ht="15.6" customHeight="1" x14ac:dyDescent="0.2">
      <c r="A20" s="57" t="s">
        <v>60</v>
      </c>
      <c r="B20" s="58" t="s">
        <v>61</v>
      </c>
      <c r="C20" s="59">
        <v>12854380</v>
      </c>
      <c r="D20" s="60">
        <v>-10000</v>
      </c>
      <c r="E20" s="59">
        <f>SUM(C20:D20)</f>
        <v>12844380</v>
      </c>
      <c r="F20" s="59">
        <v>2110229</v>
      </c>
      <c r="G20" s="67">
        <v>826611.8</v>
      </c>
      <c r="H20" s="61">
        <f>+G20+O20</f>
        <v>826611.8</v>
      </c>
      <c r="I20" s="59">
        <v>826611.8</v>
      </c>
      <c r="J20" s="59">
        <f>H20-I20</f>
        <v>0</v>
      </c>
      <c r="K20" s="61">
        <f t="shared" si="0"/>
        <v>1283617.2</v>
      </c>
      <c r="L20" s="61">
        <f t="shared" si="1"/>
        <v>12017768.199999999</v>
      </c>
      <c r="M20" s="290">
        <f t="shared" si="2"/>
        <v>39.171663359758583</v>
      </c>
      <c r="O20" s="52"/>
    </row>
    <row r="21" spans="1:15" s="30" customFormat="1" x14ac:dyDescent="0.2">
      <c r="A21" s="62" t="s">
        <v>62</v>
      </c>
      <c r="B21" s="63" t="s">
        <v>63</v>
      </c>
      <c r="C21" s="64">
        <v>222000</v>
      </c>
      <c r="D21" s="64">
        <v>0</v>
      </c>
      <c r="E21" s="64">
        <f t="shared" si="3"/>
        <v>222000</v>
      </c>
      <c r="F21" s="64">
        <v>36000</v>
      </c>
      <c r="G21" s="64">
        <v>15700</v>
      </c>
      <c r="H21" s="65">
        <f>+G21+O21</f>
        <v>15700</v>
      </c>
      <c r="I21" s="64">
        <v>15700</v>
      </c>
      <c r="J21" s="64"/>
      <c r="K21" s="65">
        <f t="shared" si="0"/>
        <v>20300</v>
      </c>
      <c r="L21" s="65">
        <f t="shared" si="1"/>
        <v>206300</v>
      </c>
      <c r="M21" s="289">
        <f t="shared" si="2"/>
        <v>43.611111111111114</v>
      </c>
      <c r="O21" s="52"/>
    </row>
    <row r="22" spans="1:15" s="30" customFormat="1" x14ac:dyDescent="0.2">
      <c r="A22" s="62" t="s">
        <v>64</v>
      </c>
      <c r="B22" s="63" t="s">
        <v>65</v>
      </c>
      <c r="C22" s="64">
        <v>2229231</v>
      </c>
      <c r="D22" s="310">
        <v>0</v>
      </c>
      <c r="E22" s="64">
        <f t="shared" si="3"/>
        <v>2229231</v>
      </c>
      <c r="F22" s="65">
        <v>0</v>
      </c>
      <c r="G22" s="65">
        <v>0</v>
      </c>
      <c r="H22" s="65">
        <f>+G22+O22</f>
        <v>0</v>
      </c>
      <c r="I22" s="65">
        <v>0</v>
      </c>
      <c r="J22" s="65"/>
      <c r="K22" s="65">
        <f t="shared" si="0"/>
        <v>0</v>
      </c>
      <c r="L22" s="65">
        <f t="shared" si="1"/>
        <v>2229231</v>
      </c>
      <c r="M22" s="289" t="s">
        <v>4</v>
      </c>
      <c r="O22" s="52"/>
    </row>
    <row r="23" spans="1:15" s="30" customFormat="1" ht="14.25" customHeight="1" x14ac:dyDescent="0.2">
      <c r="A23" s="62" t="s">
        <v>66</v>
      </c>
      <c r="B23" s="63" t="s">
        <v>67</v>
      </c>
      <c r="C23" s="64">
        <f>SUM(C24:C27)</f>
        <v>12864037</v>
      </c>
      <c r="D23" s="64">
        <f>SUM(D24:D27)</f>
        <v>0</v>
      </c>
      <c r="E23" s="64">
        <f t="shared" si="3"/>
        <v>12864037</v>
      </c>
      <c r="F23" s="64">
        <f>SUM(F24:F27)</f>
        <v>2145738</v>
      </c>
      <c r="G23" s="64">
        <f>SUM(G24:G27)</f>
        <v>721535.4800000001</v>
      </c>
      <c r="H23" s="64">
        <f>SUM(H24:H27)</f>
        <v>721535.4800000001</v>
      </c>
      <c r="I23" s="64">
        <f>SUM(I24:I27)</f>
        <v>9435.74</v>
      </c>
      <c r="J23" s="64"/>
      <c r="K23" s="65">
        <f t="shared" si="0"/>
        <v>1424202.52</v>
      </c>
      <c r="L23" s="65">
        <f t="shared" si="1"/>
        <v>12142501.52</v>
      </c>
      <c r="M23" s="289">
        <f t="shared" si="2"/>
        <v>33.626448336190165</v>
      </c>
      <c r="N23" s="6"/>
      <c r="O23" s="52"/>
    </row>
    <row r="24" spans="1:15" s="30" customFormat="1" ht="18.600000000000001" customHeight="1" x14ac:dyDescent="0.2">
      <c r="A24" s="57" t="s">
        <v>68</v>
      </c>
      <c r="B24" s="85" t="s">
        <v>69</v>
      </c>
      <c r="C24" s="59">
        <v>10728917</v>
      </c>
      <c r="D24" s="59">
        <v>0</v>
      </c>
      <c r="E24" s="59">
        <f t="shared" si="3"/>
        <v>10728917</v>
      </c>
      <c r="F24" s="59">
        <v>1788521</v>
      </c>
      <c r="G24" s="59">
        <v>604975.55000000005</v>
      </c>
      <c r="H24" s="61">
        <f>+O24+G24</f>
        <v>604975.55000000005</v>
      </c>
      <c r="I24" s="59">
        <v>1095.79</v>
      </c>
      <c r="J24" s="59">
        <f>H24-I24</f>
        <v>603879.76</v>
      </c>
      <c r="K24" s="61">
        <f t="shared" si="0"/>
        <v>1183545.45</v>
      </c>
      <c r="L24" s="61">
        <f t="shared" si="1"/>
        <v>10123941.449999999</v>
      </c>
      <c r="M24" s="290">
        <f t="shared" si="2"/>
        <v>33.825465286681009</v>
      </c>
      <c r="O24" s="52"/>
    </row>
    <row r="25" spans="1:15" s="30" customFormat="1" ht="13.5" customHeight="1" x14ac:dyDescent="0.2">
      <c r="A25" s="57" t="s">
        <v>70</v>
      </c>
      <c r="B25" s="58" t="s">
        <v>71</v>
      </c>
      <c r="C25" s="59">
        <v>1281073</v>
      </c>
      <c r="D25" s="59">
        <v>0</v>
      </c>
      <c r="E25" s="59">
        <f t="shared" si="3"/>
        <v>1281073</v>
      </c>
      <c r="F25" s="59">
        <v>212200</v>
      </c>
      <c r="G25" s="59">
        <v>73845.47</v>
      </c>
      <c r="H25" s="61">
        <f t="shared" ref="H25:H36" si="4">+O25+G25</f>
        <v>73845.47</v>
      </c>
      <c r="I25" s="59">
        <v>134.18</v>
      </c>
      <c r="J25" s="59">
        <f>H25-I25</f>
        <v>73711.290000000008</v>
      </c>
      <c r="K25" s="61">
        <f t="shared" si="0"/>
        <v>138354.53</v>
      </c>
      <c r="L25" s="61">
        <f t="shared" si="1"/>
        <v>1207227.53</v>
      </c>
      <c r="M25" s="290">
        <f t="shared" si="2"/>
        <v>34.799938737040527</v>
      </c>
      <c r="O25" s="52"/>
    </row>
    <row r="26" spans="1:15" s="30" customFormat="1" ht="13.5" customHeight="1" x14ac:dyDescent="0.2">
      <c r="A26" s="57" t="s">
        <v>72</v>
      </c>
      <c r="B26" s="58" t="s">
        <v>73</v>
      </c>
      <c r="C26" s="59">
        <v>597830</v>
      </c>
      <c r="D26" s="59">
        <v>0</v>
      </c>
      <c r="E26" s="59">
        <f t="shared" si="3"/>
        <v>597830</v>
      </c>
      <c r="F26" s="59">
        <v>102874</v>
      </c>
      <c r="G26" s="59">
        <v>34571.31</v>
      </c>
      <c r="H26" s="61">
        <f t="shared" si="4"/>
        <v>34571.31</v>
      </c>
      <c r="I26" s="59">
        <v>62.62</v>
      </c>
      <c r="J26" s="59">
        <f>H26-I26</f>
        <v>34508.689999999995</v>
      </c>
      <c r="K26" s="61">
        <f t="shared" si="0"/>
        <v>68302.69</v>
      </c>
      <c r="L26" s="61">
        <f t="shared" si="1"/>
        <v>563258.68999999994</v>
      </c>
      <c r="M26" s="290">
        <f t="shared" si="2"/>
        <v>33.605488267200656</v>
      </c>
      <c r="O26" s="52"/>
    </row>
    <row r="27" spans="1:15" s="30" customFormat="1" ht="12" customHeight="1" x14ac:dyDescent="0.2">
      <c r="A27" s="57" t="s">
        <v>74</v>
      </c>
      <c r="B27" s="58" t="s">
        <v>75</v>
      </c>
      <c r="C27" s="59">
        <v>256217</v>
      </c>
      <c r="D27" s="59">
        <v>0</v>
      </c>
      <c r="E27" s="59">
        <f t="shared" si="3"/>
        <v>256217</v>
      </c>
      <c r="F27" s="59">
        <v>42143</v>
      </c>
      <c r="G27" s="59">
        <v>8143.15</v>
      </c>
      <c r="H27" s="61">
        <f t="shared" si="4"/>
        <v>8143.15</v>
      </c>
      <c r="I27" s="59">
        <v>8143.15</v>
      </c>
      <c r="J27" s="59">
        <f>H27-I27</f>
        <v>0</v>
      </c>
      <c r="K27" s="61">
        <f t="shared" si="0"/>
        <v>33999.85</v>
      </c>
      <c r="L27" s="61">
        <f t="shared" si="1"/>
        <v>248073.85</v>
      </c>
      <c r="M27" s="290">
        <f t="shared" si="2"/>
        <v>19.322663313005719</v>
      </c>
      <c r="O27" s="52"/>
    </row>
    <row r="28" spans="1:15" s="30" customFormat="1" ht="1.9" customHeight="1" x14ac:dyDescent="0.2">
      <c r="A28" s="62" t="s">
        <v>76</v>
      </c>
      <c r="B28" s="63" t="s">
        <v>77</v>
      </c>
      <c r="C28" s="64">
        <f>SUM(C29:C29)</f>
        <v>0</v>
      </c>
      <c r="D28" s="64">
        <f>SUM(D29:D29)</f>
        <v>0</v>
      </c>
      <c r="E28" s="64">
        <f>SUM(E29:E29)</f>
        <v>0</v>
      </c>
      <c r="F28" s="64">
        <v>0</v>
      </c>
      <c r="G28" s="64">
        <v>0</v>
      </c>
      <c r="H28" s="65">
        <f t="shared" si="4"/>
        <v>0</v>
      </c>
      <c r="I28" s="64">
        <f>SUM(I29)</f>
        <v>0</v>
      </c>
      <c r="J28" s="64"/>
      <c r="K28" s="65">
        <f t="shared" si="0"/>
        <v>0</v>
      </c>
      <c r="L28" s="64">
        <f>SUM(L29:L29)</f>
        <v>0</v>
      </c>
      <c r="M28" s="290"/>
      <c r="O28" s="52"/>
    </row>
    <row r="29" spans="1:15" s="30" customFormat="1" ht="13.15" hidden="1" customHeight="1" x14ac:dyDescent="0.2">
      <c r="A29" s="57" t="s">
        <v>311</v>
      </c>
      <c r="B29" s="58" t="s">
        <v>312</v>
      </c>
      <c r="C29" s="59">
        <v>0</v>
      </c>
      <c r="D29" s="59">
        <v>0</v>
      </c>
      <c r="E29" s="59">
        <f t="shared" ref="E29:E36" si="5">+C29+D29</f>
        <v>0</v>
      </c>
      <c r="F29" s="61">
        <v>0</v>
      </c>
      <c r="G29" s="61">
        <v>0</v>
      </c>
      <c r="H29" s="61">
        <f t="shared" si="4"/>
        <v>0</v>
      </c>
      <c r="I29" s="61">
        <v>0</v>
      </c>
      <c r="J29" s="61"/>
      <c r="K29" s="61">
        <f t="shared" si="0"/>
        <v>0</v>
      </c>
      <c r="L29" s="61">
        <f t="shared" ref="L29:L36" si="6">+E29-H29</f>
        <v>0</v>
      </c>
      <c r="M29" s="290"/>
      <c r="O29" s="52"/>
    </row>
    <row r="30" spans="1:15" s="30" customFormat="1" ht="15.75" customHeight="1" x14ac:dyDescent="0.2">
      <c r="A30" s="62" t="s">
        <v>78</v>
      </c>
      <c r="B30" s="63" t="s">
        <v>79</v>
      </c>
      <c r="C30" s="59">
        <f>SUM(C31:C36)</f>
        <v>0</v>
      </c>
      <c r="D30" s="64">
        <f>SUM(D31:D36)</f>
        <v>210000</v>
      </c>
      <c r="E30" s="64">
        <f t="shared" si="5"/>
        <v>210000</v>
      </c>
      <c r="F30" s="64">
        <f>SUM(F31:F36)</f>
        <v>210000</v>
      </c>
      <c r="G30" s="64">
        <f>SUM(G31:G36)</f>
        <v>0</v>
      </c>
      <c r="H30" s="65">
        <f t="shared" si="4"/>
        <v>0</v>
      </c>
      <c r="I30" s="64">
        <f>SUM(I31:I36)</f>
        <v>0</v>
      </c>
      <c r="J30" s="64">
        <f>SUM(J31:J36)</f>
        <v>0</v>
      </c>
      <c r="K30" s="65">
        <f t="shared" si="0"/>
        <v>210000</v>
      </c>
      <c r="L30" s="65">
        <f t="shared" si="6"/>
        <v>210000</v>
      </c>
      <c r="M30" s="289"/>
      <c r="O30" s="52"/>
    </row>
    <row r="31" spans="1:15" ht="15.75" customHeight="1" x14ac:dyDescent="0.2">
      <c r="A31" s="57" t="s">
        <v>80</v>
      </c>
      <c r="B31" s="58" t="s">
        <v>81</v>
      </c>
      <c r="C31" s="59">
        <v>0</v>
      </c>
      <c r="D31" s="59">
        <v>155000</v>
      </c>
      <c r="E31" s="59">
        <f t="shared" si="5"/>
        <v>155000</v>
      </c>
      <c r="F31" s="59">
        <v>155000</v>
      </c>
      <c r="G31" s="61"/>
      <c r="H31" s="61">
        <f t="shared" si="4"/>
        <v>0</v>
      </c>
      <c r="I31" s="61"/>
      <c r="J31" s="59">
        <f>H31-I31</f>
        <v>0</v>
      </c>
      <c r="K31" s="61">
        <f t="shared" si="0"/>
        <v>155000</v>
      </c>
      <c r="L31" s="61">
        <f t="shared" si="6"/>
        <v>155000</v>
      </c>
      <c r="M31" s="290"/>
      <c r="O31" s="51"/>
    </row>
    <row r="32" spans="1:15" ht="18" customHeight="1" x14ac:dyDescent="0.2">
      <c r="A32" s="57" t="s">
        <v>82</v>
      </c>
      <c r="B32" s="58" t="s">
        <v>355</v>
      </c>
      <c r="C32" s="59"/>
      <c r="D32" s="59">
        <v>5000</v>
      </c>
      <c r="E32" s="59">
        <f t="shared" si="5"/>
        <v>5000</v>
      </c>
      <c r="F32" s="59">
        <v>5000</v>
      </c>
      <c r="G32" s="61"/>
      <c r="H32" s="61">
        <f t="shared" si="4"/>
        <v>0</v>
      </c>
      <c r="I32" s="61"/>
      <c r="J32" s="59">
        <f>H32-I32</f>
        <v>0</v>
      </c>
      <c r="K32" s="61">
        <f t="shared" si="0"/>
        <v>5000</v>
      </c>
      <c r="L32" s="61">
        <f t="shared" si="6"/>
        <v>5000</v>
      </c>
      <c r="M32" s="290"/>
      <c r="O32" s="51"/>
    </row>
    <row r="33" spans="1:15" ht="16.5" customHeight="1" x14ac:dyDescent="0.2">
      <c r="A33" s="57" t="s">
        <v>292</v>
      </c>
      <c r="B33" s="58" t="s">
        <v>293</v>
      </c>
      <c r="C33" s="59"/>
      <c r="D33" s="59">
        <v>5000</v>
      </c>
      <c r="E33" s="59">
        <f t="shared" si="5"/>
        <v>5000</v>
      </c>
      <c r="F33" s="59">
        <v>5000</v>
      </c>
      <c r="G33" s="61"/>
      <c r="H33" s="61">
        <f t="shared" si="4"/>
        <v>0</v>
      </c>
      <c r="I33" s="61"/>
      <c r="J33" s="59">
        <f>H33-I33</f>
        <v>0</v>
      </c>
      <c r="K33" s="61">
        <f t="shared" si="0"/>
        <v>5000</v>
      </c>
      <c r="L33" s="61">
        <f t="shared" si="6"/>
        <v>5000</v>
      </c>
      <c r="M33" s="290"/>
      <c r="O33" s="51"/>
    </row>
    <row r="34" spans="1:15" ht="15.75" customHeight="1" x14ac:dyDescent="0.2">
      <c r="A34" s="57" t="s">
        <v>279</v>
      </c>
      <c r="B34" s="58" t="s">
        <v>280</v>
      </c>
      <c r="C34" s="59"/>
      <c r="D34" s="59">
        <v>10000</v>
      </c>
      <c r="E34" s="59">
        <f t="shared" si="5"/>
        <v>10000</v>
      </c>
      <c r="F34" s="59">
        <v>10000</v>
      </c>
      <c r="G34" s="61"/>
      <c r="H34" s="61">
        <f t="shared" si="4"/>
        <v>0</v>
      </c>
      <c r="I34" s="61"/>
      <c r="J34" s="59">
        <f>H34-I34</f>
        <v>0</v>
      </c>
      <c r="K34" s="61">
        <f t="shared" si="0"/>
        <v>10000</v>
      </c>
      <c r="L34" s="61">
        <f t="shared" si="6"/>
        <v>10000</v>
      </c>
      <c r="M34" s="290"/>
      <c r="O34" s="51"/>
    </row>
    <row r="35" spans="1:15" ht="15.75" customHeight="1" x14ac:dyDescent="0.2">
      <c r="A35" s="57">
        <v>98</v>
      </c>
      <c r="B35" s="58" t="s">
        <v>375</v>
      </c>
      <c r="C35" s="59"/>
      <c r="D35" s="59">
        <v>10000</v>
      </c>
      <c r="E35" s="59">
        <f t="shared" si="5"/>
        <v>10000</v>
      </c>
      <c r="F35" s="59">
        <v>10000</v>
      </c>
      <c r="G35" s="61"/>
      <c r="H35" s="61"/>
      <c r="I35" s="61"/>
      <c r="J35" s="59"/>
      <c r="K35" s="61"/>
      <c r="L35" s="61"/>
      <c r="M35" s="290"/>
      <c r="O35" s="51"/>
    </row>
    <row r="36" spans="1:15" ht="14.25" customHeight="1" x14ac:dyDescent="0.2">
      <c r="A36" s="57" t="s">
        <v>269</v>
      </c>
      <c r="B36" s="58" t="s">
        <v>374</v>
      </c>
      <c r="C36" s="59">
        <v>0</v>
      </c>
      <c r="D36" s="59">
        <v>25000</v>
      </c>
      <c r="E36" s="59">
        <f t="shared" si="5"/>
        <v>25000</v>
      </c>
      <c r="F36" s="59">
        <v>25000</v>
      </c>
      <c r="G36" s="61"/>
      <c r="H36" s="61">
        <f t="shared" si="4"/>
        <v>0</v>
      </c>
      <c r="I36" s="67"/>
      <c r="J36" s="59">
        <f>H36-I36</f>
        <v>0</v>
      </c>
      <c r="K36" s="61">
        <f t="shared" si="0"/>
        <v>25000</v>
      </c>
      <c r="L36" s="61">
        <f t="shared" si="6"/>
        <v>25000</v>
      </c>
      <c r="M36" s="290"/>
      <c r="O36" s="51"/>
    </row>
    <row r="37" spans="1:15" ht="12" customHeight="1" x14ac:dyDescent="0.2">
      <c r="A37" s="57"/>
      <c r="B37" s="58"/>
      <c r="C37" s="59"/>
      <c r="D37" s="59"/>
      <c r="E37" s="59"/>
      <c r="F37" s="61"/>
      <c r="G37" s="61">
        <v>0</v>
      </c>
      <c r="H37" s="61"/>
      <c r="I37" s="61"/>
      <c r="J37" s="61"/>
      <c r="K37" s="61"/>
      <c r="L37" s="61"/>
      <c r="M37" s="290"/>
      <c r="O37" s="51"/>
    </row>
    <row r="38" spans="1:15" ht="20.25" customHeight="1" x14ac:dyDescent="0.2">
      <c r="A38" s="133" t="s">
        <v>83</v>
      </c>
      <c r="B38" s="146" t="s">
        <v>84</v>
      </c>
      <c r="C38" s="147">
        <f>C39+C46+C54++C55+C58+C67+C73+C75+C62+C82</f>
        <v>4872926</v>
      </c>
      <c r="D38" s="341">
        <f>D39+D46+D54++D55+D58+D67+D73+D75+D62+D82</f>
        <v>-18800</v>
      </c>
      <c r="E38" s="147">
        <f>E39+E46+E54++E55+E58+E67+E73+E75+E62+E82</f>
        <v>4854126</v>
      </c>
      <c r="F38" s="147">
        <f>F39+F46+F54++F55+F58+F67+F73+F75+F62+F82</f>
        <v>542547</v>
      </c>
      <c r="G38" s="147">
        <f>G39+G46+G54++G55+G58+G67+G73+G75+G62+G82</f>
        <v>185360.97</v>
      </c>
      <c r="H38" s="147">
        <f>O38+G38</f>
        <v>185360.97</v>
      </c>
      <c r="I38" s="147">
        <f>I39+I46+I54++I55+I58+I67+I73+I75+I62+I82</f>
        <v>173244.57</v>
      </c>
      <c r="J38" s="147">
        <f>J39+J46+J54++J55+J58+J67+J73+J75+J62+J82</f>
        <v>12116.399999999998</v>
      </c>
      <c r="K38" s="147">
        <f>K39+K46+K54++K55+K58+K67+K73+K75+K62+K82</f>
        <v>357186.03</v>
      </c>
      <c r="L38" s="147">
        <f>L39+L46+L54++L55+L58+L67+L73+L75+L62+L82</f>
        <v>4668765.0299999993</v>
      </c>
      <c r="M38" s="291">
        <f t="shared" ref="M38:M70" si="7">+H38*100/F38</f>
        <v>34.164960823670576</v>
      </c>
      <c r="O38" s="51"/>
    </row>
    <row r="39" spans="1:15" s="30" customFormat="1" ht="15.75" customHeight="1" x14ac:dyDescent="0.2">
      <c r="A39" s="62">
        <v>100</v>
      </c>
      <c r="B39" s="63" t="s">
        <v>85</v>
      </c>
      <c r="C39" s="64">
        <f>SUM(C40:C45)</f>
        <v>18930</v>
      </c>
      <c r="D39" s="340">
        <f>SUM(D40:D45)</f>
        <v>-1300</v>
      </c>
      <c r="E39" s="64">
        <f t="shared" ref="E39:E57" si="8">+C39+D39</f>
        <v>17630</v>
      </c>
      <c r="F39" s="64">
        <f>SUM(F40:F45)</f>
        <v>2830</v>
      </c>
      <c r="G39" s="64">
        <f>SUM(G40:G45)</f>
        <v>0</v>
      </c>
      <c r="H39" s="65">
        <f t="shared" ref="H39:H81" si="9">+O39+G39</f>
        <v>0</v>
      </c>
      <c r="I39" s="64">
        <f>SUM(I40:I45)</f>
        <v>0</v>
      </c>
      <c r="J39" s="64">
        <f>SUM(J40:J45)</f>
        <v>0</v>
      </c>
      <c r="K39" s="65">
        <f t="shared" ref="K39:K51" si="10">+F39-H39</f>
        <v>2830</v>
      </c>
      <c r="L39" s="65">
        <f t="shared" ref="L39:L51" si="11">+E39-H39</f>
        <v>17630</v>
      </c>
      <c r="M39" s="290">
        <f t="shared" si="7"/>
        <v>0</v>
      </c>
      <c r="O39" s="52"/>
    </row>
    <row r="40" spans="1:15" s="30" customFormat="1" ht="15" customHeight="1" x14ac:dyDescent="0.2">
      <c r="A40" s="68" t="s">
        <v>86</v>
      </c>
      <c r="B40" s="85" t="s">
        <v>87</v>
      </c>
      <c r="C40" s="59">
        <v>8000</v>
      </c>
      <c r="D40" s="59">
        <v>0</v>
      </c>
      <c r="E40" s="59">
        <f t="shared" si="8"/>
        <v>8000</v>
      </c>
      <c r="F40" s="61">
        <v>700</v>
      </c>
      <c r="G40" s="61">
        <v>0</v>
      </c>
      <c r="H40" s="61">
        <f t="shared" si="9"/>
        <v>0</v>
      </c>
      <c r="I40" s="61">
        <v>0</v>
      </c>
      <c r="J40" s="59">
        <f t="shared" ref="J40:J90" si="12">H40-I40</f>
        <v>0</v>
      </c>
      <c r="K40" s="61">
        <f t="shared" si="10"/>
        <v>700</v>
      </c>
      <c r="L40" s="61">
        <f t="shared" si="11"/>
        <v>8000</v>
      </c>
      <c r="M40" s="290">
        <f t="shared" si="7"/>
        <v>0</v>
      </c>
      <c r="O40" s="52"/>
    </row>
    <row r="41" spans="1:15" s="30" customFormat="1" ht="13.5" customHeight="1" x14ac:dyDescent="0.2">
      <c r="A41" s="57" t="s">
        <v>88</v>
      </c>
      <c r="B41" s="58" t="s">
        <v>89</v>
      </c>
      <c r="C41" s="59">
        <v>320</v>
      </c>
      <c r="D41" s="60">
        <v>0</v>
      </c>
      <c r="E41" s="59">
        <f t="shared" si="8"/>
        <v>320</v>
      </c>
      <c r="F41" s="61">
        <v>320</v>
      </c>
      <c r="G41" s="61"/>
      <c r="H41" s="61">
        <f t="shared" si="9"/>
        <v>0</v>
      </c>
      <c r="I41" s="61"/>
      <c r="J41" s="59">
        <f t="shared" si="12"/>
        <v>0</v>
      </c>
      <c r="K41" s="61">
        <f t="shared" si="10"/>
        <v>320</v>
      </c>
      <c r="L41" s="61">
        <f t="shared" si="11"/>
        <v>320</v>
      </c>
      <c r="M41" s="290">
        <f t="shared" si="7"/>
        <v>0</v>
      </c>
      <c r="O41" s="52"/>
    </row>
    <row r="42" spans="1:15" s="30" customFormat="1" ht="11.45" customHeight="1" x14ac:dyDescent="0.2">
      <c r="A42" s="57" t="s">
        <v>90</v>
      </c>
      <c r="B42" s="58" t="s">
        <v>91</v>
      </c>
      <c r="C42" s="59">
        <v>8360</v>
      </c>
      <c r="D42" s="60">
        <v>-1300</v>
      </c>
      <c r="E42" s="59">
        <f t="shared" si="8"/>
        <v>7060</v>
      </c>
      <c r="F42" s="61">
        <v>560</v>
      </c>
      <c r="G42" s="61"/>
      <c r="H42" s="61">
        <f t="shared" si="9"/>
        <v>0</v>
      </c>
      <c r="I42" s="61">
        <v>0</v>
      </c>
      <c r="J42" s="59">
        <f t="shared" si="12"/>
        <v>0</v>
      </c>
      <c r="K42" s="61">
        <f t="shared" si="10"/>
        <v>560</v>
      </c>
      <c r="L42" s="61">
        <f t="shared" si="11"/>
        <v>7060</v>
      </c>
      <c r="M42" s="290">
        <f t="shared" si="7"/>
        <v>0</v>
      </c>
      <c r="O42" s="52"/>
    </row>
    <row r="43" spans="1:15" s="30" customFormat="1" ht="13.15" hidden="1" customHeight="1" x14ac:dyDescent="0.2">
      <c r="A43" s="57" t="s">
        <v>92</v>
      </c>
      <c r="B43" s="58" t="s">
        <v>93</v>
      </c>
      <c r="C43" s="59">
        <v>0</v>
      </c>
      <c r="D43" s="59">
        <v>0</v>
      </c>
      <c r="E43" s="59">
        <f t="shared" si="8"/>
        <v>0</v>
      </c>
      <c r="F43" s="61">
        <v>0</v>
      </c>
      <c r="G43" s="61">
        <v>0</v>
      </c>
      <c r="H43" s="61">
        <f t="shared" si="9"/>
        <v>0</v>
      </c>
      <c r="I43" s="61">
        <v>0</v>
      </c>
      <c r="J43" s="59">
        <f t="shared" si="12"/>
        <v>0</v>
      </c>
      <c r="K43" s="61">
        <f t="shared" si="10"/>
        <v>0</v>
      </c>
      <c r="L43" s="61">
        <f t="shared" si="11"/>
        <v>0</v>
      </c>
      <c r="M43" s="290"/>
      <c r="O43" s="52"/>
    </row>
    <row r="44" spans="1:15" s="30" customFormat="1" ht="12.6" hidden="1" customHeight="1" x14ac:dyDescent="0.2">
      <c r="A44" s="57" t="s">
        <v>94</v>
      </c>
      <c r="B44" s="58" t="s">
        <v>95</v>
      </c>
      <c r="C44" s="59">
        <v>0</v>
      </c>
      <c r="D44" s="59">
        <v>0</v>
      </c>
      <c r="E44" s="59">
        <f t="shared" si="8"/>
        <v>0</v>
      </c>
      <c r="F44" s="61">
        <v>0</v>
      </c>
      <c r="G44" s="61">
        <v>0</v>
      </c>
      <c r="H44" s="61">
        <f t="shared" si="9"/>
        <v>0</v>
      </c>
      <c r="I44" s="61">
        <v>0</v>
      </c>
      <c r="J44" s="59">
        <f t="shared" si="12"/>
        <v>0</v>
      </c>
      <c r="K44" s="61">
        <f t="shared" si="10"/>
        <v>0</v>
      </c>
      <c r="L44" s="61">
        <f t="shared" si="11"/>
        <v>0</v>
      </c>
      <c r="M44" s="290"/>
      <c r="O44" s="52"/>
    </row>
    <row r="45" spans="1:15" s="30" customFormat="1" ht="15.6" customHeight="1" x14ac:dyDescent="0.2">
      <c r="A45" s="57" t="s">
        <v>96</v>
      </c>
      <c r="B45" s="58" t="s">
        <v>97</v>
      </c>
      <c r="C45" s="59">
        <v>2250</v>
      </c>
      <c r="D45" s="59">
        <v>0</v>
      </c>
      <c r="E45" s="59">
        <f t="shared" si="8"/>
        <v>2250</v>
      </c>
      <c r="F45" s="61">
        <v>1250</v>
      </c>
      <c r="G45" s="61">
        <v>0</v>
      </c>
      <c r="H45" s="61">
        <f t="shared" si="9"/>
        <v>0</v>
      </c>
      <c r="I45" s="61">
        <v>0</v>
      </c>
      <c r="J45" s="59">
        <f t="shared" si="12"/>
        <v>0</v>
      </c>
      <c r="K45" s="61">
        <f t="shared" si="10"/>
        <v>1250</v>
      </c>
      <c r="L45" s="61">
        <f t="shared" si="11"/>
        <v>2250</v>
      </c>
      <c r="M45" s="290">
        <f t="shared" si="7"/>
        <v>0</v>
      </c>
      <c r="O45" s="52"/>
    </row>
    <row r="46" spans="1:15" s="30" customFormat="1" x14ac:dyDescent="0.2">
      <c r="A46" s="69" t="s">
        <v>98</v>
      </c>
      <c r="B46" s="86" t="s">
        <v>99</v>
      </c>
      <c r="C46" s="64">
        <f>SUM(C47:C53)</f>
        <v>3383574</v>
      </c>
      <c r="D46" s="64">
        <f>SUM(D47:D53)</f>
        <v>-171500</v>
      </c>
      <c r="E46" s="64">
        <f t="shared" si="8"/>
        <v>3212074</v>
      </c>
      <c r="F46" s="64">
        <f>SUM(F47:F53)</f>
        <v>167500</v>
      </c>
      <c r="G46" s="64">
        <f>SUM(G47:G53)</f>
        <v>0</v>
      </c>
      <c r="H46" s="65">
        <f>O46+G46</f>
        <v>0</v>
      </c>
      <c r="I46" s="64">
        <f>SUM(I47:I52)</f>
        <v>0</v>
      </c>
      <c r="J46" s="64">
        <f>SUM(J47:J53)</f>
        <v>0</v>
      </c>
      <c r="K46" s="65">
        <f t="shared" si="10"/>
        <v>167500</v>
      </c>
      <c r="L46" s="65">
        <f t="shared" si="11"/>
        <v>3212074</v>
      </c>
      <c r="M46" s="289">
        <f t="shared" si="7"/>
        <v>0</v>
      </c>
      <c r="O46" s="52"/>
    </row>
    <row r="47" spans="1:15" s="30" customFormat="1" ht="12" customHeight="1" x14ac:dyDescent="0.2">
      <c r="A47" s="68" t="s">
        <v>100</v>
      </c>
      <c r="B47" s="85" t="s">
        <v>101</v>
      </c>
      <c r="C47" s="59">
        <v>115235</v>
      </c>
      <c r="D47" s="59">
        <v>0</v>
      </c>
      <c r="E47" s="59">
        <f t="shared" si="8"/>
        <v>115235</v>
      </c>
      <c r="F47" s="59">
        <v>10000</v>
      </c>
      <c r="G47" s="61">
        <v>0</v>
      </c>
      <c r="H47" s="61">
        <f t="shared" si="9"/>
        <v>0</v>
      </c>
      <c r="I47" s="61">
        <v>0</v>
      </c>
      <c r="J47" s="59">
        <f t="shared" si="12"/>
        <v>0</v>
      </c>
      <c r="K47" s="61">
        <f t="shared" si="10"/>
        <v>10000</v>
      </c>
      <c r="L47" s="61">
        <f t="shared" si="11"/>
        <v>115235</v>
      </c>
      <c r="M47" s="290">
        <f t="shared" si="7"/>
        <v>0</v>
      </c>
      <c r="O47" s="52"/>
    </row>
    <row r="48" spans="1:15" s="30" customFormat="1" ht="14.25" customHeight="1" x14ac:dyDescent="0.2">
      <c r="A48" s="57" t="s">
        <v>102</v>
      </c>
      <c r="B48" s="58" t="s">
        <v>103</v>
      </c>
      <c r="C48" s="59">
        <v>16030</v>
      </c>
      <c r="D48" s="59">
        <v>0</v>
      </c>
      <c r="E48" s="59">
        <f>SUM(C48:D48)</f>
        <v>16030</v>
      </c>
      <c r="F48" s="59">
        <v>2000</v>
      </c>
      <c r="G48" s="61">
        <v>0</v>
      </c>
      <c r="H48" s="61">
        <f t="shared" si="9"/>
        <v>0</v>
      </c>
      <c r="I48" s="61">
        <v>0</v>
      </c>
      <c r="J48" s="59">
        <f t="shared" si="12"/>
        <v>0</v>
      </c>
      <c r="K48" s="61">
        <f t="shared" si="10"/>
        <v>2000</v>
      </c>
      <c r="L48" s="61">
        <f t="shared" si="11"/>
        <v>16030</v>
      </c>
      <c r="M48" s="290">
        <f t="shared" si="7"/>
        <v>0</v>
      </c>
      <c r="O48" s="52"/>
    </row>
    <row r="49" spans="1:22" s="30" customFormat="1" ht="13.5" customHeight="1" x14ac:dyDescent="0.2">
      <c r="A49" s="57" t="s">
        <v>104</v>
      </c>
      <c r="B49" s="58" t="s">
        <v>105</v>
      </c>
      <c r="C49" s="59">
        <v>2000</v>
      </c>
      <c r="D49" s="59"/>
      <c r="E49" s="59">
        <f t="shared" si="8"/>
        <v>2000</v>
      </c>
      <c r="F49" s="59">
        <v>1000</v>
      </c>
      <c r="G49" s="61">
        <v>0</v>
      </c>
      <c r="H49" s="61">
        <f t="shared" si="9"/>
        <v>0</v>
      </c>
      <c r="I49" s="61">
        <v>0</v>
      </c>
      <c r="J49" s="59">
        <f t="shared" si="12"/>
        <v>0</v>
      </c>
      <c r="K49" s="61">
        <f t="shared" si="10"/>
        <v>1000</v>
      </c>
      <c r="L49" s="61">
        <f t="shared" si="11"/>
        <v>2000</v>
      </c>
      <c r="M49" s="290">
        <f t="shared" si="7"/>
        <v>0</v>
      </c>
      <c r="O49" s="52"/>
    </row>
    <row r="50" spans="1:22" s="30" customFormat="1" ht="13.5" customHeight="1" x14ac:dyDescent="0.2">
      <c r="A50" s="57" t="s">
        <v>106</v>
      </c>
      <c r="B50" s="58" t="s">
        <v>107</v>
      </c>
      <c r="C50" s="59">
        <v>2405296</v>
      </c>
      <c r="D50" s="60">
        <v>-106500</v>
      </c>
      <c r="E50" s="59">
        <f t="shared" si="8"/>
        <v>2298796</v>
      </c>
      <c r="F50" s="59">
        <v>143500</v>
      </c>
      <c r="G50" s="61">
        <v>0</v>
      </c>
      <c r="H50" s="61">
        <f t="shared" si="9"/>
        <v>0</v>
      </c>
      <c r="I50" s="61">
        <v>0</v>
      </c>
      <c r="J50" s="59">
        <f t="shared" si="12"/>
        <v>0</v>
      </c>
      <c r="K50" s="61">
        <f t="shared" si="10"/>
        <v>143500</v>
      </c>
      <c r="L50" s="61">
        <f t="shared" si="11"/>
        <v>2298796</v>
      </c>
      <c r="M50" s="290">
        <f t="shared" si="7"/>
        <v>0</v>
      </c>
      <c r="O50" s="52"/>
    </row>
    <row r="51" spans="1:22" s="30" customFormat="1" ht="15" customHeight="1" x14ac:dyDescent="0.2">
      <c r="A51" s="57" t="s">
        <v>108</v>
      </c>
      <c r="B51" s="58" t="s">
        <v>109</v>
      </c>
      <c r="C51" s="59">
        <v>845013</v>
      </c>
      <c r="D51" s="60">
        <v>-70000</v>
      </c>
      <c r="E51" s="59">
        <f t="shared" si="8"/>
        <v>775013</v>
      </c>
      <c r="F51" s="59">
        <v>6000</v>
      </c>
      <c r="G51" s="61">
        <v>0</v>
      </c>
      <c r="H51" s="61">
        <f t="shared" si="9"/>
        <v>0</v>
      </c>
      <c r="I51" s="61">
        <v>0</v>
      </c>
      <c r="J51" s="59">
        <f t="shared" si="12"/>
        <v>0</v>
      </c>
      <c r="K51" s="61">
        <f t="shared" si="10"/>
        <v>6000</v>
      </c>
      <c r="L51" s="61">
        <f t="shared" si="11"/>
        <v>775013</v>
      </c>
      <c r="M51" s="290">
        <f t="shared" si="7"/>
        <v>0</v>
      </c>
      <c r="O51" s="52"/>
    </row>
    <row r="52" spans="1:22" s="30" customFormat="1" ht="13.15" customHeight="1" x14ac:dyDescent="0.2">
      <c r="A52" s="57">
        <v>116</v>
      </c>
      <c r="B52" s="58" t="s">
        <v>348</v>
      </c>
      <c r="C52" s="59">
        <v>0</v>
      </c>
      <c r="D52" s="59">
        <v>5000</v>
      </c>
      <c r="E52" s="59">
        <f t="shared" si="8"/>
        <v>5000</v>
      </c>
      <c r="F52" s="59">
        <v>5000</v>
      </c>
      <c r="G52" s="61">
        <v>0</v>
      </c>
      <c r="H52" s="61">
        <f t="shared" si="9"/>
        <v>0</v>
      </c>
      <c r="I52" s="61">
        <v>0</v>
      </c>
      <c r="J52" s="59">
        <f t="shared" si="12"/>
        <v>0</v>
      </c>
      <c r="K52" s="61">
        <f>+F52-H52</f>
        <v>5000</v>
      </c>
      <c r="L52" s="61"/>
      <c r="M52" s="290">
        <f t="shared" si="7"/>
        <v>0</v>
      </c>
      <c r="O52" s="52"/>
    </row>
    <row r="53" spans="1:22" s="30" customFormat="1" ht="15" hidden="1" customHeight="1" x14ac:dyDescent="0.2">
      <c r="A53" s="57">
        <v>117</v>
      </c>
      <c r="B53" s="58" t="s">
        <v>356</v>
      </c>
      <c r="C53" s="59">
        <v>0</v>
      </c>
      <c r="D53" s="59">
        <v>0</v>
      </c>
      <c r="E53" s="59">
        <f t="shared" si="8"/>
        <v>0</v>
      </c>
      <c r="F53" s="59">
        <v>0</v>
      </c>
      <c r="G53" s="61">
        <v>0</v>
      </c>
      <c r="H53" s="61">
        <f t="shared" si="9"/>
        <v>0</v>
      </c>
      <c r="I53" s="61"/>
      <c r="J53" s="59">
        <f t="shared" si="12"/>
        <v>0</v>
      </c>
      <c r="K53" s="61">
        <f>+F53-H53</f>
        <v>0</v>
      </c>
      <c r="L53" s="61"/>
      <c r="M53" s="290" t="s">
        <v>4</v>
      </c>
      <c r="O53" s="52"/>
    </row>
    <row r="54" spans="1:22" s="30" customFormat="1" ht="12.75" customHeight="1" x14ac:dyDescent="0.2">
      <c r="A54" s="69" t="s">
        <v>110</v>
      </c>
      <c r="B54" s="86" t="s">
        <v>111</v>
      </c>
      <c r="C54" s="64">
        <v>18600</v>
      </c>
      <c r="D54" s="86">
        <v>0</v>
      </c>
      <c r="E54" s="64">
        <f>SUM(C54:D54)</f>
        <v>18600</v>
      </c>
      <c r="F54" s="65">
        <v>4000</v>
      </c>
      <c r="G54" s="65">
        <v>0</v>
      </c>
      <c r="H54" s="65">
        <f t="shared" si="9"/>
        <v>0</v>
      </c>
      <c r="I54" s="65">
        <v>0</v>
      </c>
      <c r="J54" s="64">
        <f t="shared" si="12"/>
        <v>0</v>
      </c>
      <c r="K54" s="65">
        <f t="shared" ref="K54:K82" si="13">+F54-H54</f>
        <v>4000</v>
      </c>
      <c r="L54" s="65">
        <f t="shared" ref="L54:L82" si="14">+E54-H54</f>
        <v>18600</v>
      </c>
      <c r="M54" s="289">
        <f t="shared" si="7"/>
        <v>0</v>
      </c>
      <c r="N54" s="6"/>
      <c r="O54" s="52"/>
      <c r="V54" s="30">
        <f ca="1">V54</f>
        <v>0</v>
      </c>
    </row>
    <row r="55" spans="1:22" s="30" customFormat="1" ht="13.5" customHeight="1" x14ac:dyDescent="0.2">
      <c r="A55" s="69" t="s">
        <v>112</v>
      </c>
      <c r="B55" s="86" t="s">
        <v>113</v>
      </c>
      <c r="C55" s="64">
        <f>SUM(C56:C57)</f>
        <v>26000</v>
      </c>
      <c r="D55" s="64">
        <f>SUM(D56:D57)</f>
        <v>0</v>
      </c>
      <c r="E55" s="64">
        <f t="shared" si="8"/>
        <v>26000</v>
      </c>
      <c r="F55" s="64">
        <f>SUM(F56:F57)</f>
        <v>6500</v>
      </c>
      <c r="G55" s="64">
        <f>G56</f>
        <v>0</v>
      </c>
      <c r="H55" s="65">
        <f t="shared" si="9"/>
        <v>0</v>
      </c>
      <c r="I55" s="64">
        <f>SUM(I56:I57)</f>
        <v>0</v>
      </c>
      <c r="J55" s="59">
        <f t="shared" si="12"/>
        <v>0</v>
      </c>
      <c r="K55" s="65">
        <f t="shared" si="13"/>
        <v>6500</v>
      </c>
      <c r="L55" s="65">
        <f t="shared" si="14"/>
        <v>26000</v>
      </c>
      <c r="M55" s="289">
        <f t="shared" si="7"/>
        <v>0</v>
      </c>
      <c r="N55" s="6"/>
      <c r="O55" s="52"/>
    </row>
    <row r="56" spans="1:22" s="30" customFormat="1" ht="14.25" customHeight="1" x14ac:dyDescent="0.2">
      <c r="A56" s="57" t="s">
        <v>114</v>
      </c>
      <c r="B56" s="85" t="s">
        <v>115</v>
      </c>
      <c r="C56" s="59">
        <v>24000</v>
      </c>
      <c r="D56" s="59">
        <v>0</v>
      </c>
      <c r="E56" s="59">
        <f t="shared" si="8"/>
        <v>24000</v>
      </c>
      <c r="F56" s="61">
        <v>5500</v>
      </c>
      <c r="G56" s="61">
        <v>0</v>
      </c>
      <c r="H56" s="61">
        <f t="shared" si="9"/>
        <v>0</v>
      </c>
      <c r="I56" s="61">
        <v>0</v>
      </c>
      <c r="J56" s="59">
        <f t="shared" si="12"/>
        <v>0</v>
      </c>
      <c r="K56" s="61">
        <f t="shared" si="13"/>
        <v>5500</v>
      </c>
      <c r="L56" s="61">
        <f t="shared" si="14"/>
        <v>24000</v>
      </c>
      <c r="M56" s="290">
        <f t="shared" si="7"/>
        <v>0</v>
      </c>
      <c r="N56" s="6"/>
      <c r="O56" s="52"/>
    </row>
    <row r="57" spans="1:22" s="30" customFormat="1" ht="15" customHeight="1" x14ac:dyDescent="0.2">
      <c r="A57" s="57" t="s">
        <v>270</v>
      </c>
      <c r="B57" s="85" t="s">
        <v>271</v>
      </c>
      <c r="C57" s="59">
        <v>2000</v>
      </c>
      <c r="D57" s="59">
        <v>0</v>
      </c>
      <c r="E57" s="59">
        <f t="shared" si="8"/>
        <v>2000</v>
      </c>
      <c r="F57" s="59">
        <v>1000</v>
      </c>
      <c r="G57" s="59">
        <v>0</v>
      </c>
      <c r="H57" s="61">
        <f t="shared" si="9"/>
        <v>0</v>
      </c>
      <c r="I57" s="59">
        <v>0</v>
      </c>
      <c r="J57" s="59">
        <f t="shared" si="12"/>
        <v>0</v>
      </c>
      <c r="K57" s="61">
        <f t="shared" si="13"/>
        <v>1000</v>
      </c>
      <c r="L57" s="61">
        <f t="shared" si="14"/>
        <v>2000</v>
      </c>
      <c r="M57" s="290">
        <f t="shared" si="7"/>
        <v>0</v>
      </c>
      <c r="N57" s="6"/>
      <c r="O57" s="52"/>
    </row>
    <row r="58" spans="1:22" s="30" customFormat="1" x14ac:dyDescent="0.2">
      <c r="A58" s="69" t="s">
        <v>116</v>
      </c>
      <c r="B58" s="86" t="s">
        <v>117</v>
      </c>
      <c r="C58" s="64">
        <f>SUM(C59:C61)</f>
        <v>50995</v>
      </c>
      <c r="D58" s="64">
        <f>SUM(D59:D61)</f>
        <v>2000</v>
      </c>
      <c r="E58" s="64">
        <f t="shared" ref="E58:E66" si="15">+C58+D58</f>
        <v>52995</v>
      </c>
      <c r="F58" s="64">
        <f>SUM(F59:F61)</f>
        <v>12397</v>
      </c>
      <c r="G58" s="64">
        <f>SUM(G59:G61)</f>
        <v>440</v>
      </c>
      <c r="H58" s="65">
        <f t="shared" si="9"/>
        <v>440</v>
      </c>
      <c r="I58" s="64">
        <f>SUM(I59:I61)</f>
        <v>440</v>
      </c>
      <c r="J58" s="64">
        <f t="shared" si="12"/>
        <v>0</v>
      </c>
      <c r="K58" s="65">
        <f t="shared" si="13"/>
        <v>11957</v>
      </c>
      <c r="L58" s="65">
        <f t="shared" si="14"/>
        <v>52555</v>
      </c>
      <c r="M58" s="289">
        <f t="shared" si="7"/>
        <v>3.5492457852706298</v>
      </c>
      <c r="N58" s="6"/>
      <c r="O58" s="52"/>
    </row>
    <row r="59" spans="1:22" s="30" customFormat="1" ht="15.75" customHeight="1" x14ac:dyDescent="0.2">
      <c r="A59" s="68" t="s">
        <v>118</v>
      </c>
      <c r="B59" s="85" t="s">
        <v>119</v>
      </c>
      <c r="C59" s="59">
        <v>40000</v>
      </c>
      <c r="D59" s="59">
        <v>2000</v>
      </c>
      <c r="E59" s="59">
        <f t="shared" si="15"/>
        <v>42000</v>
      </c>
      <c r="F59" s="59">
        <v>9000</v>
      </c>
      <c r="G59" s="59">
        <v>440</v>
      </c>
      <c r="H59" s="61">
        <f t="shared" si="9"/>
        <v>440</v>
      </c>
      <c r="I59" s="59">
        <v>440</v>
      </c>
      <c r="J59" s="59">
        <f t="shared" si="12"/>
        <v>0</v>
      </c>
      <c r="K59" s="61">
        <f t="shared" si="13"/>
        <v>8560</v>
      </c>
      <c r="L59" s="61">
        <f t="shared" si="14"/>
        <v>41560</v>
      </c>
      <c r="M59" s="290">
        <f t="shared" si="7"/>
        <v>4.8888888888888893</v>
      </c>
      <c r="O59" s="52"/>
    </row>
    <row r="60" spans="1:22" s="30" customFormat="1" ht="15.75" customHeight="1" x14ac:dyDescent="0.2">
      <c r="A60" s="57" t="s">
        <v>120</v>
      </c>
      <c r="B60" s="58" t="s">
        <v>121</v>
      </c>
      <c r="C60" s="59">
        <v>5000</v>
      </c>
      <c r="D60" s="59">
        <v>0</v>
      </c>
      <c r="E60" s="59">
        <f t="shared" si="15"/>
        <v>5000</v>
      </c>
      <c r="F60" s="61">
        <v>1000</v>
      </c>
      <c r="G60" s="61">
        <v>0</v>
      </c>
      <c r="H60" s="61">
        <f t="shared" si="9"/>
        <v>0</v>
      </c>
      <c r="I60" s="61">
        <v>0</v>
      </c>
      <c r="J60" s="59">
        <f t="shared" si="12"/>
        <v>0</v>
      </c>
      <c r="K60" s="61">
        <f t="shared" si="13"/>
        <v>1000</v>
      </c>
      <c r="L60" s="61">
        <f t="shared" si="14"/>
        <v>5000</v>
      </c>
      <c r="M60" s="290">
        <f t="shared" si="7"/>
        <v>0</v>
      </c>
      <c r="O60" s="52"/>
    </row>
    <row r="61" spans="1:22" s="30" customFormat="1" ht="12" customHeight="1" x14ac:dyDescent="0.2">
      <c r="A61" s="57">
        <v>143</v>
      </c>
      <c r="B61" s="58" t="s">
        <v>122</v>
      </c>
      <c r="C61" s="59">
        <v>5995</v>
      </c>
      <c r="D61" s="59">
        <v>0</v>
      </c>
      <c r="E61" s="59">
        <f t="shared" si="15"/>
        <v>5995</v>
      </c>
      <c r="F61" s="61">
        <v>2397</v>
      </c>
      <c r="G61" s="61">
        <v>0</v>
      </c>
      <c r="H61" s="61">
        <f t="shared" si="9"/>
        <v>0</v>
      </c>
      <c r="I61" s="61">
        <v>0</v>
      </c>
      <c r="J61" s="59">
        <f t="shared" si="12"/>
        <v>0</v>
      </c>
      <c r="K61" s="61">
        <f t="shared" si="13"/>
        <v>2397</v>
      </c>
      <c r="L61" s="61">
        <f t="shared" si="14"/>
        <v>5995</v>
      </c>
      <c r="M61" s="290">
        <f t="shared" si="7"/>
        <v>0</v>
      </c>
      <c r="O61" s="52"/>
    </row>
    <row r="62" spans="1:22" s="30" customFormat="1" x14ac:dyDescent="0.2">
      <c r="A62" s="69" t="s">
        <v>123</v>
      </c>
      <c r="B62" s="86" t="s">
        <v>124</v>
      </c>
      <c r="C62" s="64">
        <f>SUM(C63:C65)</f>
        <v>43000</v>
      </c>
      <c r="D62" s="64">
        <f>SUM(D63:D66)</f>
        <v>63000</v>
      </c>
      <c r="E62" s="64">
        <f t="shared" si="15"/>
        <v>106000</v>
      </c>
      <c r="F62" s="64">
        <f>+F63+F64+F65+F66</f>
        <v>78000</v>
      </c>
      <c r="G62" s="64">
        <f>SUM(G63:G66)</f>
        <v>787.23</v>
      </c>
      <c r="H62" s="65">
        <f t="shared" si="9"/>
        <v>787.23</v>
      </c>
      <c r="I62" s="64">
        <f>SUM(I63:I66)</f>
        <v>42</v>
      </c>
      <c r="J62" s="64">
        <f t="shared" si="12"/>
        <v>745.23</v>
      </c>
      <c r="K62" s="65">
        <f t="shared" si="13"/>
        <v>77212.77</v>
      </c>
      <c r="L62" s="65">
        <f t="shared" si="14"/>
        <v>105212.77</v>
      </c>
      <c r="M62" s="289">
        <f t="shared" si="7"/>
        <v>1.0092692307692308</v>
      </c>
      <c r="N62" s="6"/>
      <c r="O62" s="52"/>
    </row>
    <row r="63" spans="1:22" s="30" customFormat="1" ht="15" customHeight="1" x14ac:dyDescent="0.2">
      <c r="A63" s="68" t="s">
        <v>125</v>
      </c>
      <c r="B63" s="85" t="s">
        <v>119</v>
      </c>
      <c r="C63" s="59">
        <v>42000</v>
      </c>
      <c r="D63" s="60">
        <v>-2000</v>
      </c>
      <c r="E63" s="59">
        <f t="shared" si="15"/>
        <v>40000</v>
      </c>
      <c r="F63" s="59">
        <v>12000</v>
      </c>
      <c r="G63" s="59">
        <v>358.3</v>
      </c>
      <c r="H63" s="61">
        <f t="shared" si="9"/>
        <v>358.3</v>
      </c>
      <c r="I63" s="59">
        <v>42</v>
      </c>
      <c r="J63" s="59">
        <f t="shared" si="12"/>
        <v>316.3</v>
      </c>
      <c r="K63" s="61">
        <f t="shared" si="13"/>
        <v>11641.7</v>
      </c>
      <c r="L63" s="61">
        <f t="shared" si="14"/>
        <v>39641.699999999997</v>
      </c>
      <c r="M63" s="290">
        <f t="shared" si="7"/>
        <v>2.9858333333333333</v>
      </c>
      <c r="O63" s="52"/>
    </row>
    <row r="64" spans="1:22" s="30" customFormat="1" ht="18" customHeight="1" x14ac:dyDescent="0.2">
      <c r="A64" s="57" t="s">
        <v>126</v>
      </c>
      <c r="B64" s="58" t="s">
        <v>121</v>
      </c>
      <c r="C64" s="59">
        <v>0</v>
      </c>
      <c r="D64" s="59">
        <v>60000</v>
      </c>
      <c r="E64" s="59">
        <f t="shared" si="15"/>
        <v>60000</v>
      </c>
      <c r="F64" s="59">
        <v>60000</v>
      </c>
      <c r="G64" s="59" t="s">
        <v>4</v>
      </c>
      <c r="H64" s="61">
        <v>0</v>
      </c>
      <c r="I64" s="61">
        <v>0</v>
      </c>
      <c r="J64" s="59">
        <f t="shared" si="12"/>
        <v>0</v>
      </c>
      <c r="K64" s="61">
        <f t="shared" si="13"/>
        <v>60000</v>
      </c>
      <c r="L64" s="61">
        <f t="shared" si="14"/>
        <v>60000</v>
      </c>
      <c r="M64" s="290"/>
      <c r="O64" s="52"/>
    </row>
    <row r="65" spans="1:15" s="30" customFormat="1" ht="17.45" customHeight="1" x14ac:dyDescent="0.2">
      <c r="A65" s="57">
        <v>153</v>
      </c>
      <c r="B65" s="58" t="s">
        <v>127</v>
      </c>
      <c r="C65" s="59">
        <v>1000</v>
      </c>
      <c r="D65" s="59">
        <v>5000</v>
      </c>
      <c r="E65" s="59">
        <f t="shared" si="15"/>
        <v>6000</v>
      </c>
      <c r="F65" s="61">
        <v>6000</v>
      </c>
      <c r="G65" s="61">
        <v>428.93</v>
      </c>
      <c r="H65" s="61">
        <f t="shared" si="9"/>
        <v>428.93</v>
      </c>
      <c r="I65" s="61">
        <v>0</v>
      </c>
      <c r="J65" s="59">
        <f t="shared" si="12"/>
        <v>428.93</v>
      </c>
      <c r="K65" s="126" t="s">
        <v>368</v>
      </c>
      <c r="L65" s="97">
        <f t="shared" si="14"/>
        <v>5571.07</v>
      </c>
      <c r="M65" s="344"/>
      <c r="O65" s="52"/>
    </row>
    <row r="66" spans="1:15" s="30" customFormat="1" ht="15" hidden="1" customHeight="1" x14ac:dyDescent="0.2">
      <c r="A66" s="57">
        <v>154</v>
      </c>
      <c r="B66" s="58" t="s">
        <v>314</v>
      </c>
      <c r="C66" s="59"/>
      <c r="D66" s="59">
        <v>0</v>
      </c>
      <c r="E66" s="59">
        <f t="shared" si="15"/>
        <v>0</v>
      </c>
      <c r="F66" s="61">
        <v>0</v>
      </c>
      <c r="G66" s="61">
        <v>0</v>
      </c>
      <c r="H66" s="61">
        <f t="shared" si="9"/>
        <v>0</v>
      </c>
      <c r="I66" s="61">
        <v>0</v>
      </c>
      <c r="J66" s="59">
        <f t="shared" si="12"/>
        <v>0</v>
      </c>
      <c r="K66" s="61">
        <f t="shared" si="13"/>
        <v>0</v>
      </c>
      <c r="L66" s="61">
        <f t="shared" si="14"/>
        <v>0</v>
      </c>
      <c r="M66" s="290"/>
      <c r="O66" s="52"/>
    </row>
    <row r="67" spans="1:15" s="30" customFormat="1" ht="15.75" customHeight="1" x14ac:dyDescent="0.2">
      <c r="A67" s="69" t="s">
        <v>128</v>
      </c>
      <c r="B67" s="86" t="s">
        <v>129</v>
      </c>
      <c r="C67" s="64">
        <f>SUM(C68:C72)</f>
        <v>1051307</v>
      </c>
      <c r="D67" s="64">
        <f>SUM(D69:D72)</f>
        <v>-86200</v>
      </c>
      <c r="E67" s="64">
        <f>SUM(E68:E72)</f>
        <v>965107</v>
      </c>
      <c r="F67" s="64">
        <f>SUM(F68:F72)</f>
        <v>48405</v>
      </c>
      <c r="G67" s="64">
        <f>+G68+G69+G70+G72+G71</f>
        <v>15220.55</v>
      </c>
      <c r="H67" s="65">
        <f t="shared" si="9"/>
        <v>15220.55</v>
      </c>
      <c r="I67" s="64">
        <f>+I68+I69+I70+I72+I71</f>
        <v>3849.38</v>
      </c>
      <c r="J67" s="64">
        <f t="shared" si="12"/>
        <v>11371.169999999998</v>
      </c>
      <c r="K67" s="65">
        <f t="shared" si="13"/>
        <v>33184.449999999997</v>
      </c>
      <c r="L67" s="65">
        <f t="shared" si="14"/>
        <v>949886.45</v>
      </c>
      <c r="M67" s="289">
        <f t="shared" si="7"/>
        <v>31.444168990806734</v>
      </c>
      <c r="O67" s="52"/>
    </row>
    <row r="68" spans="1:15" s="30" customFormat="1" ht="13.15" customHeight="1" x14ac:dyDescent="0.2">
      <c r="A68" s="70">
        <v>162</v>
      </c>
      <c r="B68" s="85" t="s">
        <v>369</v>
      </c>
      <c r="C68" s="59">
        <v>840</v>
      </c>
      <c r="D68" s="59"/>
      <c r="E68" s="59">
        <f>+C68+D68</f>
        <v>840</v>
      </c>
      <c r="F68" s="59">
        <v>840</v>
      </c>
      <c r="G68" s="59"/>
      <c r="H68" s="61"/>
      <c r="I68" s="59"/>
      <c r="J68" s="59"/>
      <c r="K68" s="61"/>
      <c r="L68" s="65"/>
      <c r="M68" s="289"/>
      <c r="O68" s="52"/>
    </row>
    <row r="69" spans="1:15" s="30" customFormat="1" ht="16.899999999999999" hidden="1" customHeight="1" x14ac:dyDescent="0.2">
      <c r="A69" s="68" t="s">
        <v>266</v>
      </c>
      <c r="B69" s="85" t="s">
        <v>267</v>
      </c>
      <c r="C69" s="59">
        <v>0</v>
      </c>
      <c r="D69" s="59"/>
      <c r="E69" s="59">
        <f>+C69+D69</f>
        <v>0</v>
      </c>
      <c r="F69" s="59">
        <v>0</v>
      </c>
      <c r="G69" s="61"/>
      <c r="H69" s="61">
        <f t="shared" si="9"/>
        <v>0</v>
      </c>
      <c r="I69" s="61"/>
      <c r="J69" s="59">
        <f t="shared" si="12"/>
        <v>0</v>
      </c>
      <c r="K69" s="61">
        <f t="shared" si="13"/>
        <v>0</v>
      </c>
      <c r="L69" s="61">
        <f t="shared" si="14"/>
        <v>0</v>
      </c>
      <c r="M69" s="290" t="s">
        <v>4</v>
      </c>
      <c r="O69" s="52"/>
    </row>
    <row r="70" spans="1:15" s="30" customFormat="1" ht="15.75" customHeight="1" x14ac:dyDescent="0.2">
      <c r="A70" s="68" t="s">
        <v>130</v>
      </c>
      <c r="B70" s="85" t="s">
        <v>131</v>
      </c>
      <c r="C70" s="59">
        <v>50000</v>
      </c>
      <c r="D70" s="60">
        <v>-5000</v>
      </c>
      <c r="E70" s="59">
        <f>+C70+D70</f>
        <v>45000</v>
      </c>
      <c r="F70" s="59">
        <v>5000</v>
      </c>
      <c r="G70" s="61">
        <v>945</v>
      </c>
      <c r="H70" s="61">
        <f t="shared" si="9"/>
        <v>945</v>
      </c>
      <c r="I70" s="61">
        <v>0</v>
      </c>
      <c r="J70" s="59">
        <f t="shared" si="12"/>
        <v>945</v>
      </c>
      <c r="K70" s="61">
        <f t="shared" si="13"/>
        <v>4055</v>
      </c>
      <c r="L70" s="61">
        <f t="shared" si="14"/>
        <v>44055</v>
      </c>
      <c r="M70" s="290">
        <f t="shared" si="7"/>
        <v>18.899999999999999</v>
      </c>
      <c r="O70" s="52"/>
    </row>
    <row r="71" spans="1:15" s="30" customFormat="1" ht="15" customHeight="1" x14ac:dyDescent="0.2">
      <c r="A71" s="70">
        <v>165</v>
      </c>
      <c r="B71" s="85" t="s">
        <v>132</v>
      </c>
      <c r="C71" s="59">
        <v>133860</v>
      </c>
      <c r="D71" s="60">
        <v>-10800</v>
      </c>
      <c r="E71" s="59">
        <f>+C71+D71</f>
        <v>123060</v>
      </c>
      <c r="F71" s="59">
        <v>6200</v>
      </c>
      <c r="G71" s="61">
        <v>1150.25</v>
      </c>
      <c r="H71" s="61">
        <f t="shared" si="9"/>
        <v>1150.25</v>
      </c>
      <c r="I71" s="61">
        <v>0</v>
      </c>
      <c r="J71" s="59">
        <f t="shared" si="12"/>
        <v>1150.25</v>
      </c>
      <c r="K71" s="61">
        <f t="shared" si="13"/>
        <v>5049.75</v>
      </c>
      <c r="L71" s="61">
        <f t="shared" si="14"/>
        <v>121909.75</v>
      </c>
      <c r="M71" s="290">
        <f t="shared" ref="M71:M77" si="16">+H71*100/F71</f>
        <v>18.552419354838708</v>
      </c>
      <c r="O71" s="52"/>
    </row>
    <row r="72" spans="1:15" s="30" customFormat="1" ht="12.75" customHeight="1" x14ac:dyDescent="0.2">
      <c r="A72" s="57" t="s">
        <v>133</v>
      </c>
      <c r="B72" s="58" t="s">
        <v>134</v>
      </c>
      <c r="C72" s="59">
        <v>866607</v>
      </c>
      <c r="D72" s="60">
        <v>-70400</v>
      </c>
      <c r="E72" s="59">
        <f>+C72+D72</f>
        <v>796207</v>
      </c>
      <c r="F72" s="59">
        <v>36365</v>
      </c>
      <c r="G72" s="59">
        <v>13125.3</v>
      </c>
      <c r="H72" s="61">
        <f t="shared" si="9"/>
        <v>13125.3</v>
      </c>
      <c r="I72" s="59">
        <v>3849.38</v>
      </c>
      <c r="J72" s="59">
        <f t="shared" si="12"/>
        <v>9275.9199999999983</v>
      </c>
      <c r="K72" s="61">
        <f t="shared" si="13"/>
        <v>23239.7</v>
      </c>
      <c r="L72" s="61">
        <f t="shared" si="14"/>
        <v>783081.7</v>
      </c>
      <c r="M72" s="290">
        <f t="shared" si="16"/>
        <v>36.093221504193593</v>
      </c>
      <c r="O72" s="52"/>
    </row>
    <row r="73" spans="1:15" s="30" customFormat="1" x14ac:dyDescent="0.2">
      <c r="A73" s="71">
        <v>170</v>
      </c>
      <c r="B73" s="87" t="s">
        <v>285</v>
      </c>
      <c r="C73" s="88">
        <f>SUM(C74)</f>
        <v>182689</v>
      </c>
      <c r="D73" s="88">
        <f>++D74</f>
        <v>0</v>
      </c>
      <c r="E73" s="64">
        <f t="shared" ref="E73:E86" si="17">+C73+D73</f>
        <v>182689</v>
      </c>
      <c r="F73" s="88">
        <f>SUM(F74)</f>
        <v>25771</v>
      </c>
      <c r="G73" s="88">
        <f>SUM(G74:G74)</f>
        <v>0</v>
      </c>
      <c r="H73" s="65">
        <f t="shared" si="9"/>
        <v>0</v>
      </c>
      <c r="I73" s="88"/>
      <c r="J73" s="64">
        <f t="shared" si="12"/>
        <v>0</v>
      </c>
      <c r="K73" s="65">
        <f t="shared" si="13"/>
        <v>25771</v>
      </c>
      <c r="L73" s="65">
        <f t="shared" si="14"/>
        <v>182689</v>
      </c>
      <c r="M73" s="289">
        <f t="shared" si="16"/>
        <v>0</v>
      </c>
      <c r="O73" s="52"/>
    </row>
    <row r="74" spans="1:15" s="30" customFormat="1" ht="15" customHeight="1" x14ac:dyDescent="0.2">
      <c r="A74" s="57" t="s">
        <v>135</v>
      </c>
      <c r="B74" s="58" t="s">
        <v>136</v>
      </c>
      <c r="C74" s="59">
        <v>182689</v>
      </c>
      <c r="D74" s="59">
        <v>0</v>
      </c>
      <c r="E74" s="59">
        <f t="shared" si="17"/>
        <v>182689</v>
      </c>
      <c r="F74" s="59">
        <v>25771</v>
      </c>
      <c r="G74" s="59">
        <v>0</v>
      </c>
      <c r="H74" s="61">
        <f t="shared" si="9"/>
        <v>0</v>
      </c>
      <c r="I74" s="61">
        <v>0</v>
      </c>
      <c r="J74" s="59">
        <f t="shared" si="12"/>
        <v>0</v>
      </c>
      <c r="K74" s="61">
        <f t="shared" si="13"/>
        <v>25771</v>
      </c>
      <c r="L74" s="61">
        <f t="shared" si="14"/>
        <v>182689</v>
      </c>
      <c r="M74" s="290">
        <f t="shared" si="16"/>
        <v>0</v>
      </c>
      <c r="O74" s="52"/>
    </row>
    <row r="75" spans="1:15" s="30" customFormat="1" x14ac:dyDescent="0.2">
      <c r="A75" s="69" t="s">
        <v>137</v>
      </c>
      <c r="B75" s="86" t="s">
        <v>138</v>
      </c>
      <c r="C75" s="64">
        <f>SUM(C76:C81)</f>
        <v>97831</v>
      </c>
      <c r="D75" s="64">
        <f>SUM(D76:D81)</f>
        <v>-1300</v>
      </c>
      <c r="E75" s="64">
        <f t="shared" si="17"/>
        <v>96531</v>
      </c>
      <c r="F75" s="64">
        <f>SUM(F76:F81)</f>
        <v>20644</v>
      </c>
      <c r="G75" s="64">
        <f>SUM(G76:G81)</f>
        <v>0</v>
      </c>
      <c r="H75" s="65">
        <f t="shared" si="9"/>
        <v>0</v>
      </c>
      <c r="I75" s="64">
        <f>SUM(I76:I81)</f>
        <v>0</v>
      </c>
      <c r="J75" s="64">
        <f t="shared" si="12"/>
        <v>0</v>
      </c>
      <c r="K75" s="65">
        <f t="shared" si="13"/>
        <v>20644</v>
      </c>
      <c r="L75" s="65">
        <f t="shared" si="14"/>
        <v>96531</v>
      </c>
      <c r="M75" s="289">
        <f t="shared" si="16"/>
        <v>0</v>
      </c>
      <c r="N75" s="6"/>
      <c r="O75" s="52"/>
    </row>
    <row r="76" spans="1:15" s="30" customFormat="1" ht="14.25" customHeight="1" x14ac:dyDescent="0.2">
      <c r="A76" s="70">
        <v>181</v>
      </c>
      <c r="B76" s="85" t="s">
        <v>139</v>
      </c>
      <c r="C76" s="59">
        <v>0</v>
      </c>
      <c r="D76" s="59">
        <v>0</v>
      </c>
      <c r="E76" s="59">
        <f t="shared" si="17"/>
        <v>0</v>
      </c>
      <c r="F76" s="61">
        <v>0</v>
      </c>
      <c r="G76" s="61">
        <v>0</v>
      </c>
      <c r="H76" s="61">
        <f t="shared" si="9"/>
        <v>0</v>
      </c>
      <c r="I76" s="61">
        <v>0</v>
      </c>
      <c r="J76" s="59">
        <f t="shared" si="12"/>
        <v>0</v>
      </c>
      <c r="K76" s="61">
        <f t="shared" si="13"/>
        <v>0</v>
      </c>
      <c r="L76" s="61">
        <f t="shared" si="14"/>
        <v>0</v>
      </c>
      <c r="M76" s="290" t="s">
        <v>4</v>
      </c>
      <c r="O76" s="52"/>
    </row>
    <row r="77" spans="1:15" s="30" customFormat="1" ht="14.25" customHeight="1" x14ac:dyDescent="0.2">
      <c r="A77" s="68" t="s">
        <v>140</v>
      </c>
      <c r="B77" s="85" t="s">
        <v>272</v>
      </c>
      <c r="C77" s="59">
        <v>41900</v>
      </c>
      <c r="D77" s="60">
        <v>-1300</v>
      </c>
      <c r="E77" s="59">
        <f t="shared" si="17"/>
        <v>40600</v>
      </c>
      <c r="F77" s="59">
        <v>13400</v>
      </c>
      <c r="G77" s="59">
        <v>0</v>
      </c>
      <c r="H77" s="61">
        <f t="shared" si="9"/>
        <v>0</v>
      </c>
      <c r="I77" s="59">
        <v>0</v>
      </c>
      <c r="J77" s="59">
        <f t="shared" si="12"/>
        <v>0</v>
      </c>
      <c r="K77" s="61">
        <f t="shared" si="13"/>
        <v>13400</v>
      </c>
      <c r="L77" s="61">
        <f t="shared" si="14"/>
        <v>40600</v>
      </c>
      <c r="M77" s="290">
        <f t="shared" si="16"/>
        <v>0</v>
      </c>
      <c r="O77" s="52"/>
    </row>
    <row r="78" spans="1:15" s="30" customFormat="1" ht="12.75" customHeight="1" x14ac:dyDescent="0.2">
      <c r="A78" s="57">
        <v>183</v>
      </c>
      <c r="B78" s="85" t="s">
        <v>273</v>
      </c>
      <c r="C78" s="59">
        <v>0</v>
      </c>
      <c r="D78" s="59">
        <v>0</v>
      </c>
      <c r="E78" s="59">
        <f t="shared" si="17"/>
        <v>0</v>
      </c>
      <c r="F78" s="61">
        <v>0</v>
      </c>
      <c r="G78" s="61">
        <v>0</v>
      </c>
      <c r="H78" s="61">
        <f t="shared" si="9"/>
        <v>0</v>
      </c>
      <c r="I78" s="61">
        <v>0</v>
      </c>
      <c r="J78" s="59">
        <f t="shared" si="12"/>
        <v>0</v>
      </c>
      <c r="K78" s="61">
        <f t="shared" si="13"/>
        <v>0</v>
      </c>
      <c r="L78" s="61">
        <f t="shared" si="14"/>
        <v>0</v>
      </c>
      <c r="M78" s="290"/>
      <c r="O78" s="52"/>
    </row>
    <row r="79" spans="1:15" s="30" customFormat="1" ht="12" customHeight="1" x14ac:dyDescent="0.2">
      <c r="A79" s="57">
        <v>184</v>
      </c>
      <c r="B79" s="85" t="s">
        <v>274</v>
      </c>
      <c r="C79" s="59">
        <v>0</v>
      </c>
      <c r="D79" s="59">
        <v>0</v>
      </c>
      <c r="E79" s="59">
        <f t="shared" si="17"/>
        <v>0</v>
      </c>
      <c r="F79" s="61">
        <v>0</v>
      </c>
      <c r="G79" s="61">
        <v>0</v>
      </c>
      <c r="H79" s="61">
        <f t="shared" si="9"/>
        <v>0</v>
      </c>
      <c r="I79" s="61">
        <v>0</v>
      </c>
      <c r="J79" s="59">
        <f t="shared" si="12"/>
        <v>0</v>
      </c>
      <c r="K79" s="61">
        <f t="shared" si="13"/>
        <v>0</v>
      </c>
      <c r="L79" s="61">
        <f t="shared" si="14"/>
        <v>0</v>
      </c>
      <c r="M79" s="290"/>
      <c r="O79" s="52"/>
    </row>
    <row r="80" spans="1:15" s="30" customFormat="1" ht="12.75" customHeight="1" x14ac:dyDescent="0.2">
      <c r="A80" s="57">
        <v>185</v>
      </c>
      <c r="B80" s="85" t="s">
        <v>282</v>
      </c>
      <c r="C80" s="59">
        <v>0</v>
      </c>
      <c r="D80" s="59">
        <v>0</v>
      </c>
      <c r="E80" s="59">
        <f t="shared" si="17"/>
        <v>0</v>
      </c>
      <c r="F80" s="61">
        <v>0</v>
      </c>
      <c r="G80" s="61">
        <v>0</v>
      </c>
      <c r="H80" s="61">
        <f t="shared" si="9"/>
        <v>0</v>
      </c>
      <c r="I80" s="61">
        <v>0</v>
      </c>
      <c r="J80" s="59">
        <f t="shared" si="12"/>
        <v>0</v>
      </c>
      <c r="K80" s="61">
        <f t="shared" si="13"/>
        <v>0</v>
      </c>
      <c r="L80" s="61">
        <f t="shared" si="14"/>
        <v>0</v>
      </c>
      <c r="M80" s="290"/>
      <c r="O80" s="52"/>
    </row>
    <row r="81" spans="1:15" s="30" customFormat="1" ht="13.5" customHeight="1" x14ac:dyDescent="0.2">
      <c r="A81" s="57" t="s">
        <v>141</v>
      </c>
      <c r="B81" s="58" t="s">
        <v>142</v>
      </c>
      <c r="C81" s="59">
        <v>55931</v>
      </c>
      <c r="D81" s="59">
        <v>0</v>
      </c>
      <c r="E81" s="59">
        <f t="shared" si="17"/>
        <v>55931</v>
      </c>
      <c r="F81" s="61">
        <v>7244</v>
      </c>
      <c r="G81" s="61">
        <v>0</v>
      </c>
      <c r="H81" s="61">
        <f t="shared" si="9"/>
        <v>0</v>
      </c>
      <c r="I81" s="61">
        <v>0</v>
      </c>
      <c r="J81" s="59">
        <f t="shared" si="12"/>
        <v>0</v>
      </c>
      <c r="K81" s="61">
        <f t="shared" si="13"/>
        <v>7244</v>
      </c>
      <c r="L81" s="61">
        <f t="shared" si="14"/>
        <v>55931</v>
      </c>
      <c r="M81" s="290"/>
      <c r="O81" s="52"/>
    </row>
    <row r="82" spans="1:15" s="30" customFormat="1" ht="13.5" customHeight="1" x14ac:dyDescent="0.2">
      <c r="A82" s="72">
        <v>190</v>
      </c>
      <c r="B82" s="63" t="s">
        <v>327</v>
      </c>
      <c r="C82" s="64">
        <f>+C84+C87</f>
        <v>0</v>
      </c>
      <c r="D82" s="64">
        <f>SUM(D83:D90)</f>
        <v>176500</v>
      </c>
      <c r="E82" s="64">
        <f t="shared" si="17"/>
        <v>176500</v>
      </c>
      <c r="F82" s="64">
        <f>SUM(F83:F90)</f>
        <v>176500</v>
      </c>
      <c r="G82" s="64">
        <f>SUM(G83:G91)</f>
        <v>168913.19</v>
      </c>
      <c r="H82" s="64">
        <f>O82+G82</f>
        <v>168913.19</v>
      </c>
      <c r="I82" s="64">
        <f>SUM(I83:I90)</f>
        <v>168913.19</v>
      </c>
      <c r="J82" s="64">
        <f t="shared" si="12"/>
        <v>0</v>
      </c>
      <c r="K82" s="65">
        <f t="shared" si="13"/>
        <v>7586.8099999999977</v>
      </c>
      <c r="L82" s="65">
        <f t="shared" si="14"/>
        <v>7586.8099999999977</v>
      </c>
      <c r="M82" s="289">
        <f t="shared" ref="M82:M87" si="18">+H82*100/F82</f>
        <v>95.701524079320109</v>
      </c>
      <c r="O82" s="52"/>
    </row>
    <row r="83" spans="1:15" s="30" customFormat="1" ht="13.5" customHeight="1" x14ac:dyDescent="0.2">
      <c r="A83" s="73">
        <v>191</v>
      </c>
      <c r="B83" s="58" t="s">
        <v>336</v>
      </c>
      <c r="C83" s="64"/>
      <c r="D83" s="59"/>
      <c r="E83" s="59">
        <f>SUM(C83:D83)</f>
        <v>0</v>
      </c>
      <c r="F83" s="59">
        <v>0</v>
      </c>
      <c r="G83" s="64">
        <v>0</v>
      </c>
      <c r="H83" s="61">
        <f>+O83+G83</f>
        <v>0</v>
      </c>
      <c r="I83" s="59"/>
      <c r="J83" s="59">
        <f t="shared" si="12"/>
        <v>0</v>
      </c>
      <c r="K83" s="65"/>
      <c r="L83" s="65"/>
      <c r="M83" s="290"/>
      <c r="O83" s="52"/>
    </row>
    <row r="84" spans="1:15" ht="12" customHeight="1" x14ac:dyDescent="0.2">
      <c r="A84" s="73">
        <v>192</v>
      </c>
      <c r="B84" s="58" t="s">
        <v>328</v>
      </c>
      <c r="C84" s="59"/>
      <c r="D84" s="59">
        <v>171500</v>
      </c>
      <c r="E84" s="59">
        <f t="shared" si="17"/>
        <v>171500</v>
      </c>
      <c r="F84" s="59">
        <v>171500</v>
      </c>
      <c r="G84" s="59">
        <v>168633.19</v>
      </c>
      <c r="H84" s="61">
        <f>+O84+G84</f>
        <v>168633.19</v>
      </c>
      <c r="I84" s="59">
        <v>168633.19</v>
      </c>
      <c r="J84" s="59">
        <f t="shared" si="12"/>
        <v>0</v>
      </c>
      <c r="K84" s="61">
        <f>+F84-H84</f>
        <v>2866.8099999999977</v>
      </c>
      <c r="L84" s="61">
        <f>+E84-H84</f>
        <v>2866.8099999999977</v>
      </c>
      <c r="M84" s="290">
        <f t="shared" si="18"/>
        <v>98.328390670553929</v>
      </c>
      <c r="O84" s="51"/>
    </row>
    <row r="85" spans="1:15" ht="12" customHeight="1" x14ac:dyDescent="0.2">
      <c r="A85" s="73">
        <v>193</v>
      </c>
      <c r="B85" s="58" t="s">
        <v>337</v>
      </c>
      <c r="C85" s="59"/>
      <c r="D85" s="59"/>
      <c r="E85" s="59">
        <f t="shared" si="17"/>
        <v>0</v>
      </c>
      <c r="F85" s="59"/>
      <c r="G85" s="59"/>
      <c r="H85" s="61">
        <f>+O85+G85</f>
        <v>0</v>
      </c>
      <c r="I85" s="59"/>
      <c r="J85" s="59">
        <f t="shared" si="12"/>
        <v>0</v>
      </c>
      <c r="K85" s="61">
        <f>+F85-H85</f>
        <v>0</v>
      </c>
      <c r="L85" s="61">
        <f>+E85-H85</f>
        <v>0</v>
      </c>
      <c r="M85" s="290" t="s">
        <v>4</v>
      </c>
      <c r="O85" s="51"/>
    </row>
    <row r="86" spans="1:15" ht="12" customHeight="1" x14ac:dyDescent="0.2">
      <c r="A86" s="73">
        <v>195</v>
      </c>
      <c r="B86" s="58" t="s">
        <v>338</v>
      </c>
      <c r="C86" s="59"/>
      <c r="D86" s="59">
        <v>3000</v>
      </c>
      <c r="E86" s="59">
        <f t="shared" si="17"/>
        <v>3000</v>
      </c>
      <c r="F86" s="59">
        <v>3000</v>
      </c>
      <c r="G86" s="59"/>
      <c r="H86" s="61">
        <f>+O86+G86</f>
        <v>0</v>
      </c>
      <c r="I86" s="59"/>
      <c r="J86" s="59">
        <f t="shared" si="12"/>
        <v>0</v>
      </c>
      <c r="K86" s="61"/>
      <c r="L86" s="61"/>
      <c r="M86" s="290">
        <f t="shared" si="18"/>
        <v>0</v>
      </c>
      <c r="O86" s="51"/>
    </row>
    <row r="87" spans="1:15" ht="12" customHeight="1" x14ac:dyDescent="0.2">
      <c r="A87" s="73">
        <v>196</v>
      </c>
      <c r="B87" s="58" t="s">
        <v>329</v>
      </c>
      <c r="C87" s="59"/>
      <c r="D87" s="59">
        <v>2000</v>
      </c>
      <c r="E87" s="59">
        <f>+C87+D87</f>
        <v>2000</v>
      </c>
      <c r="F87" s="59">
        <v>2000</v>
      </c>
      <c r="G87" s="59">
        <v>280</v>
      </c>
      <c r="H87" s="61">
        <f>+O87+G87</f>
        <v>280</v>
      </c>
      <c r="I87" s="59">
        <v>280</v>
      </c>
      <c r="J87" s="59">
        <f t="shared" si="12"/>
        <v>0</v>
      </c>
      <c r="K87" s="61">
        <f>+F87-H87</f>
        <v>1720</v>
      </c>
      <c r="L87" s="61">
        <f>+E87-H87</f>
        <v>1720</v>
      </c>
      <c r="M87" s="290">
        <f t="shared" si="18"/>
        <v>14</v>
      </c>
      <c r="O87" s="51"/>
    </row>
    <row r="88" spans="1:15" ht="12" customHeight="1" x14ac:dyDescent="0.2">
      <c r="A88" s="73">
        <v>197</v>
      </c>
      <c r="B88" s="58" t="s">
        <v>339</v>
      </c>
      <c r="C88" s="59"/>
      <c r="D88" s="59"/>
      <c r="E88" s="59">
        <f>+C88+D88</f>
        <v>0</v>
      </c>
      <c r="F88" s="59"/>
      <c r="G88" s="59"/>
      <c r="H88" s="61">
        <f>O88+G88</f>
        <v>0</v>
      </c>
      <c r="I88" s="59"/>
      <c r="J88" s="59">
        <f t="shared" si="12"/>
        <v>0</v>
      </c>
      <c r="K88" s="61">
        <f>+F88-H88</f>
        <v>0</v>
      </c>
      <c r="L88" s="61">
        <f>+E88-H88</f>
        <v>0</v>
      </c>
      <c r="M88" s="290"/>
      <c r="O88" s="51"/>
    </row>
    <row r="89" spans="1:15" ht="12" customHeight="1" x14ac:dyDescent="0.2">
      <c r="A89" s="73">
        <v>198</v>
      </c>
      <c r="B89" s="58" t="s">
        <v>366</v>
      </c>
      <c r="C89" s="302"/>
      <c r="D89" s="59"/>
      <c r="E89" s="59">
        <f>+C89+D89</f>
        <v>0</v>
      </c>
      <c r="F89" s="59"/>
      <c r="G89" s="59"/>
      <c r="H89" s="61"/>
      <c r="I89" s="59"/>
      <c r="J89" s="59">
        <f t="shared" si="12"/>
        <v>0</v>
      </c>
      <c r="K89" s="61">
        <f>+F89-H89</f>
        <v>0</v>
      </c>
      <c r="L89" s="61"/>
      <c r="M89" s="290"/>
      <c r="O89" s="51"/>
    </row>
    <row r="90" spans="1:15" ht="13.5" customHeight="1" x14ac:dyDescent="0.2">
      <c r="A90" s="74">
        <v>199</v>
      </c>
      <c r="B90" s="89" t="s">
        <v>340</v>
      </c>
      <c r="C90" s="90"/>
      <c r="D90" s="59"/>
      <c r="E90" s="59">
        <f>+C90+D90</f>
        <v>0</v>
      </c>
      <c r="F90" s="59"/>
      <c r="G90" s="59"/>
      <c r="H90" s="59">
        <f>O90+G90</f>
        <v>0</v>
      </c>
      <c r="I90" s="59" t="s">
        <v>4</v>
      </c>
      <c r="J90" s="59" t="e">
        <f t="shared" si="12"/>
        <v>#VALUE!</v>
      </c>
      <c r="K90" s="59">
        <f>+F90-H90</f>
        <v>0</v>
      </c>
      <c r="L90" s="61">
        <f>+E90-H90</f>
        <v>0</v>
      </c>
      <c r="M90" s="290"/>
      <c r="O90" s="51"/>
    </row>
    <row r="91" spans="1:15" ht="15" customHeight="1" thickBot="1" x14ac:dyDescent="0.25">
      <c r="A91" s="73"/>
      <c r="B91" s="91"/>
      <c r="C91" s="92"/>
      <c r="D91" s="92"/>
      <c r="E91" s="92"/>
      <c r="F91" s="92"/>
      <c r="G91" s="92"/>
      <c r="H91" s="93"/>
      <c r="I91" s="92"/>
      <c r="J91" s="92"/>
      <c r="K91" s="93"/>
      <c r="L91" s="93"/>
      <c r="M91" s="290"/>
      <c r="O91" s="51"/>
    </row>
    <row r="92" spans="1:15" ht="15.75" customHeight="1" thickBot="1" x14ac:dyDescent="0.25">
      <c r="A92" s="134" t="s">
        <v>143</v>
      </c>
      <c r="B92" s="134" t="s">
        <v>144</v>
      </c>
      <c r="C92" s="135">
        <f>+C93+C96+C102+C108+C112+C118+C126+C132+C141+C142</f>
        <v>997510</v>
      </c>
      <c r="D92" s="135">
        <f>+D93+D96+D102+D108+D112+D118+D126+D132+D141+D142</f>
        <v>13800</v>
      </c>
      <c r="E92" s="135">
        <f t="shared" ref="E92:E107" si="19">+C92+D92</f>
        <v>1011310</v>
      </c>
      <c r="F92" s="135">
        <f>+F93+F96+F102+F108+F112+F118+F126+F132+F141+F142</f>
        <v>271148</v>
      </c>
      <c r="G92" s="136">
        <f>+G93+G96+G102+G108+G112+G118+G126+G132+G141+G142</f>
        <v>24556.99</v>
      </c>
      <c r="H92" s="136">
        <f>O92+G92</f>
        <v>24556.99</v>
      </c>
      <c r="I92" s="304">
        <f>+I93+I96+I102+I108+I112+I118+I126+I132+I141+I142</f>
        <v>2074.84</v>
      </c>
      <c r="J92" s="136">
        <f>+J93+J96+J102+J108+J112+J118+J126+J132+J141+J142</f>
        <v>22482.15</v>
      </c>
      <c r="K92" s="137">
        <f>+F92-H92+1</f>
        <v>246592.01</v>
      </c>
      <c r="L92" s="138">
        <f t="shared" ref="L92:L123" si="20">+E92-H92</f>
        <v>986753.01</v>
      </c>
      <c r="M92" s="292">
        <f t="shared" ref="M92:M123" si="21">+H92*100/F92</f>
        <v>9.0566738460176737</v>
      </c>
      <c r="O92" s="51"/>
    </row>
    <row r="93" spans="1:15" s="30" customFormat="1" ht="16.5" customHeight="1" x14ac:dyDescent="0.2">
      <c r="A93" s="75" t="s">
        <v>145</v>
      </c>
      <c r="B93" s="148" t="s">
        <v>146</v>
      </c>
      <c r="C93" s="149">
        <f>SUM(C94:C95)</f>
        <v>139175</v>
      </c>
      <c r="D93" s="306">
        <f>SUM(D94:D95)</f>
        <v>-3000</v>
      </c>
      <c r="E93" s="149">
        <f t="shared" si="19"/>
        <v>136175</v>
      </c>
      <c r="F93" s="149">
        <f>SUM(F94:F95)</f>
        <v>21175</v>
      </c>
      <c r="G93" s="94">
        <f>SUM(G94:G95)</f>
        <v>60.5</v>
      </c>
      <c r="H93" s="95">
        <f>O93+G93</f>
        <v>60.5</v>
      </c>
      <c r="I93" s="149">
        <f>SUM(I94:I95)</f>
        <v>0</v>
      </c>
      <c r="J93" s="305">
        <f t="shared" ref="J93:J156" si="22">H93-I93</f>
        <v>60.5</v>
      </c>
      <c r="K93" s="95">
        <f t="shared" ref="K93:K123" si="23">+F93-H93</f>
        <v>21114.5</v>
      </c>
      <c r="L93" s="150">
        <f t="shared" si="20"/>
        <v>136114.5</v>
      </c>
      <c r="M93" s="293">
        <f t="shared" si="21"/>
        <v>0.2857142857142857</v>
      </c>
      <c r="O93" s="52"/>
    </row>
    <row r="94" spans="1:15" s="30" customFormat="1" ht="13.5" customHeight="1" x14ac:dyDescent="0.2">
      <c r="A94" s="76" t="s">
        <v>147</v>
      </c>
      <c r="B94" s="151" t="s">
        <v>148</v>
      </c>
      <c r="C94" s="100">
        <v>139075</v>
      </c>
      <c r="D94" s="60">
        <v>-3000</v>
      </c>
      <c r="E94" s="100">
        <f t="shared" si="19"/>
        <v>136075</v>
      </c>
      <c r="F94" s="152">
        <v>21175</v>
      </c>
      <c r="G94" s="96">
        <v>60.5</v>
      </c>
      <c r="H94" s="61">
        <f t="shared" ref="H94:H125" si="24">+O94+G94</f>
        <v>60.5</v>
      </c>
      <c r="I94" s="100">
        <v>0</v>
      </c>
      <c r="J94" s="59">
        <f t="shared" si="22"/>
        <v>60.5</v>
      </c>
      <c r="K94" s="61">
        <f t="shared" si="23"/>
        <v>21114.5</v>
      </c>
      <c r="L94" s="124">
        <f t="shared" si="20"/>
        <v>136014.5</v>
      </c>
      <c r="M94" s="294">
        <f t="shared" si="21"/>
        <v>0.2857142857142857</v>
      </c>
      <c r="O94" s="52"/>
    </row>
    <row r="95" spans="1:15" s="30" customFormat="1" ht="13.5" customHeight="1" x14ac:dyDescent="0.2">
      <c r="A95" s="73" t="s">
        <v>149</v>
      </c>
      <c r="B95" s="153" t="s">
        <v>150</v>
      </c>
      <c r="C95" s="100">
        <v>100</v>
      </c>
      <c r="D95" s="100">
        <v>0</v>
      </c>
      <c r="E95" s="100">
        <f t="shared" si="19"/>
        <v>100</v>
      </c>
      <c r="F95" s="97">
        <v>0</v>
      </c>
      <c r="G95" s="98">
        <v>0</v>
      </c>
      <c r="H95" s="61">
        <f t="shared" si="24"/>
        <v>0</v>
      </c>
      <c r="I95" s="124">
        <v>0</v>
      </c>
      <c r="J95" s="59">
        <f t="shared" si="22"/>
        <v>0</v>
      </c>
      <c r="K95" s="61">
        <f t="shared" si="23"/>
        <v>0</v>
      </c>
      <c r="L95" s="124">
        <f t="shared" si="20"/>
        <v>100</v>
      </c>
      <c r="M95" s="294"/>
      <c r="O95" s="52"/>
    </row>
    <row r="96" spans="1:15" s="30" customFormat="1" x14ac:dyDescent="0.2">
      <c r="A96" s="77" t="s">
        <v>151</v>
      </c>
      <c r="B96" s="154" t="s">
        <v>152</v>
      </c>
      <c r="C96" s="119">
        <f>SUM(C97:C101)</f>
        <v>18955</v>
      </c>
      <c r="D96" s="306">
        <f>SUM(D97:D101)</f>
        <v>-5200</v>
      </c>
      <c r="E96" s="119">
        <f t="shared" si="19"/>
        <v>13755</v>
      </c>
      <c r="F96" s="99">
        <f>SUM(F97:F101)</f>
        <v>4271</v>
      </c>
      <c r="G96" s="99">
        <f>SUM(G97:G101)</f>
        <v>783.19</v>
      </c>
      <c r="H96" s="65">
        <f t="shared" si="24"/>
        <v>783.19</v>
      </c>
      <c r="I96" s="119">
        <f>SUM(I97:I101)</f>
        <v>0</v>
      </c>
      <c r="J96" s="64">
        <f t="shared" si="22"/>
        <v>783.19</v>
      </c>
      <c r="K96" s="65">
        <f t="shared" si="23"/>
        <v>3487.81</v>
      </c>
      <c r="L96" s="120">
        <f t="shared" si="20"/>
        <v>12971.81</v>
      </c>
      <c r="M96" s="295"/>
      <c r="O96" s="52"/>
    </row>
    <row r="97" spans="1:15" s="30" customFormat="1" ht="12" customHeight="1" x14ac:dyDescent="0.2">
      <c r="A97" s="76" t="s">
        <v>153</v>
      </c>
      <c r="B97" s="151" t="s">
        <v>154</v>
      </c>
      <c r="C97" s="100">
        <v>500</v>
      </c>
      <c r="D97" s="100">
        <v>0</v>
      </c>
      <c r="E97" s="100">
        <f t="shared" si="19"/>
        <v>500</v>
      </c>
      <c r="F97" s="97">
        <v>500</v>
      </c>
      <c r="G97" s="98">
        <v>0</v>
      </c>
      <c r="H97" s="61">
        <f t="shared" si="24"/>
        <v>0</v>
      </c>
      <c r="I97" s="124">
        <v>0</v>
      </c>
      <c r="J97" s="59">
        <f t="shared" si="22"/>
        <v>0</v>
      </c>
      <c r="K97" s="61">
        <f t="shared" si="23"/>
        <v>500</v>
      </c>
      <c r="L97" s="124">
        <f t="shared" si="20"/>
        <v>500</v>
      </c>
      <c r="M97" s="294"/>
      <c r="O97" s="52"/>
    </row>
    <row r="98" spans="1:15" s="30" customFormat="1" ht="12" customHeight="1" x14ac:dyDescent="0.2">
      <c r="A98" s="73" t="s">
        <v>155</v>
      </c>
      <c r="B98" s="153" t="s">
        <v>156</v>
      </c>
      <c r="C98" s="100">
        <v>396</v>
      </c>
      <c r="D98" s="100">
        <v>0</v>
      </c>
      <c r="E98" s="100">
        <f t="shared" si="19"/>
        <v>396</v>
      </c>
      <c r="F98" s="97">
        <v>396</v>
      </c>
      <c r="G98" s="98">
        <v>0</v>
      </c>
      <c r="H98" s="61">
        <f t="shared" si="24"/>
        <v>0</v>
      </c>
      <c r="I98" s="124">
        <v>0</v>
      </c>
      <c r="J98" s="59">
        <f t="shared" si="22"/>
        <v>0</v>
      </c>
      <c r="K98" s="61">
        <f t="shared" si="23"/>
        <v>396</v>
      </c>
      <c r="L98" s="124">
        <f t="shared" si="20"/>
        <v>396</v>
      </c>
      <c r="M98" s="294"/>
      <c r="O98" s="52"/>
    </row>
    <row r="99" spans="1:15" s="30" customFormat="1" ht="12" customHeight="1" x14ac:dyDescent="0.2">
      <c r="A99" s="73" t="s">
        <v>157</v>
      </c>
      <c r="B99" s="153" t="s">
        <v>158</v>
      </c>
      <c r="C99" s="100">
        <v>250</v>
      </c>
      <c r="D99" s="100">
        <v>0</v>
      </c>
      <c r="E99" s="100">
        <f t="shared" si="19"/>
        <v>250</v>
      </c>
      <c r="F99" s="97">
        <v>250</v>
      </c>
      <c r="G99" s="98">
        <v>0</v>
      </c>
      <c r="H99" s="61">
        <f t="shared" si="24"/>
        <v>0</v>
      </c>
      <c r="I99" s="124">
        <v>0</v>
      </c>
      <c r="J99" s="59">
        <f t="shared" si="22"/>
        <v>0</v>
      </c>
      <c r="K99" s="61">
        <f t="shared" si="23"/>
        <v>250</v>
      </c>
      <c r="L99" s="124">
        <f t="shared" si="20"/>
        <v>250</v>
      </c>
      <c r="M99" s="294"/>
      <c r="O99" s="52"/>
    </row>
    <row r="100" spans="1:15" s="30" customFormat="1" ht="13.5" customHeight="1" x14ac:dyDescent="0.2">
      <c r="A100" s="73" t="s">
        <v>159</v>
      </c>
      <c r="B100" s="153" t="s">
        <v>160</v>
      </c>
      <c r="C100" s="100">
        <v>17409</v>
      </c>
      <c r="D100" s="60">
        <v>-5200</v>
      </c>
      <c r="E100" s="100">
        <f t="shared" si="19"/>
        <v>12209</v>
      </c>
      <c r="F100" s="97">
        <v>2725</v>
      </c>
      <c r="G100" s="98">
        <v>783.19</v>
      </c>
      <c r="H100" s="61">
        <f t="shared" si="24"/>
        <v>783.19</v>
      </c>
      <c r="I100" s="124">
        <v>0</v>
      </c>
      <c r="J100" s="59">
        <f t="shared" si="22"/>
        <v>783.19</v>
      </c>
      <c r="K100" s="61">
        <f t="shared" si="23"/>
        <v>1941.81</v>
      </c>
      <c r="L100" s="124">
        <f t="shared" si="20"/>
        <v>11425.81</v>
      </c>
      <c r="M100" s="294"/>
      <c r="O100" s="52"/>
    </row>
    <row r="101" spans="1:15" s="30" customFormat="1" ht="13.5" customHeight="1" x14ac:dyDescent="0.2">
      <c r="A101" s="73" t="s">
        <v>161</v>
      </c>
      <c r="B101" s="153" t="s">
        <v>162</v>
      </c>
      <c r="C101" s="61">
        <v>400</v>
      </c>
      <c r="D101" s="100">
        <v>0</v>
      </c>
      <c r="E101" s="100">
        <f t="shared" si="19"/>
        <v>400</v>
      </c>
      <c r="F101" s="97">
        <v>400</v>
      </c>
      <c r="G101" s="98">
        <v>0</v>
      </c>
      <c r="H101" s="61">
        <f t="shared" si="24"/>
        <v>0</v>
      </c>
      <c r="I101" s="124" t="s">
        <v>4</v>
      </c>
      <c r="J101" s="59" t="e">
        <f t="shared" si="22"/>
        <v>#VALUE!</v>
      </c>
      <c r="K101" s="61" t="s">
        <v>4</v>
      </c>
      <c r="L101" s="124">
        <f t="shared" si="20"/>
        <v>400</v>
      </c>
      <c r="M101" s="294"/>
      <c r="O101" s="52"/>
    </row>
    <row r="102" spans="1:15" s="30" customFormat="1" ht="20.25" customHeight="1" x14ac:dyDescent="0.2">
      <c r="A102" s="78" t="s">
        <v>163</v>
      </c>
      <c r="B102" s="149" t="s">
        <v>164</v>
      </c>
      <c r="C102" s="149">
        <f>SUM(C103:C107)</f>
        <v>317434</v>
      </c>
      <c r="D102" s="306">
        <f>SUM(D103:D107)</f>
        <v>8200</v>
      </c>
      <c r="E102" s="149">
        <f t="shared" si="19"/>
        <v>325634</v>
      </c>
      <c r="F102" s="94">
        <f>SUM(F103:F107)</f>
        <v>83297</v>
      </c>
      <c r="G102" s="94">
        <f>SUM(G103:G107)</f>
        <v>9429.83</v>
      </c>
      <c r="H102" s="94">
        <f>+O102+G102</f>
        <v>9429.83</v>
      </c>
      <c r="I102" s="149">
        <f>SUM(I103:I107)</f>
        <v>0</v>
      </c>
      <c r="J102" s="305">
        <f t="shared" si="22"/>
        <v>9429.83</v>
      </c>
      <c r="K102" s="95">
        <f t="shared" si="23"/>
        <v>73867.17</v>
      </c>
      <c r="L102" s="150">
        <f t="shared" si="20"/>
        <v>316204.17</v>
      </c>
      <c r="M102" s="293"/>
      <c r="N102" s="6"/>
      <c r="O102" s="52"/>
    </row>
    <row r="103" spans="1:15" s="30" customFormat="1" ht="12" customHeight="1" x14ac:dyDescent="0.2">
      <c r="A103" s="76" t="s">
        <v>165</v>
      </c>
      <c r="B103" s="151" t="s">
        <v>166</v>
      </c>
      <c r="C103" s="100">
        <v>141838</v>
      </c>
      <c r="D103" s="100">
        <v>0</v>
      </c>
      <c r="E103" s="100">
        <f t="shared" si="19"/>
        <v>141838</v>
      </c>
      <c r="F103" s="97">
        <v>27905</v>
      </c>
      <c r="G103" s="98">
        <v>0</v>
      </c>
      <c r="H103" s="61">
        <f t="shared" si="24"/>
        <v>0</v>
      </c>
      <c r="I103" s="124">
        <v>0</v>
      </c>
      <c r="J103" s="59">
        <f t="shared" si="22"/>
        <v>0</v>
      </c>
      <c r="K103" s="61">
        <f t="shared" si="23"/>
        <v>27905</v>
      </c>
      <c r="L103" s="124">
        <f t="shared" si="20"/>
        <v>141838</v>
      </c>
      <c r="M103" s="294"/>
      <c r="O103" s="52"/>
    </row>
    <row r="104" spans="1:15" s="30" customFormat="1" ht="12" customHeight="1" x14ac:dyDescent="0.2">
      <c r="A104" s="79">
        <v>222</v>
      </c>
      <c r="B104" s="151" t="s">
        <v>268</v>
      </c>
      <c r="C104" s="100">
        <v>90000</v>
      </c>
      <c r="D104" s="100">
        <v>10000</v>
      </c>
      <c r="E104" s="100">
        <f t="shared" si="19"/>
        <v>100000</v>
      </c>
      <c r="F104" s="152">
        <v>31000</v>
      </c>
      <c r="G104" s="96">
        <v>9384.15</v>
      </c>
      <c r="H104" s="61">
        <f t="shared" si="24"/>
        <v>9384.15</v>
      </c>
      <c r="I104" s="124">
        <v>0</v>
      </c>
      <c r="J104" s="59">
        <f t="shared" si="22"/>
        <v>9384.15</v>
      </c>
      <c r="K104" s="61">
        <v>11127.96</v>
      </c>
      <c r="L104" s="124">
        <f t="shared" si="20"/>
        <v>90615.85</v>
      </c>
      <c r="M104" s="294"/>
      <c r="O104" s="52"/>
    </row>
    <row r="105" spans="1:15" s="30" customFormat="1" ht="16.149999999999999" customHeight="1" x14ac:dyDescent="0.2">
      <c r="A105" s="73" t="s">
        <v>167</v>
      </c>
      <c r="B105" s="153" t="s">
        <v>168</v>
      </c>
      <c r="C105" s="100">
        <v>74096</v>
      </c>
      <c r="D105" s="100"/>
      <c r="E105" s="100">
        <f t="shared" si="19"/>
        <v>74096</v>
      </c>
      <c r="F105" s="97">
        <v>20192</v>
      </c>
      <c r="G105" s="98">
        <v>0</v>
      </c>
      <c r="H105" s="61">
        <f t="shared" si="24"/>
        <v>0</v>
      </c>
      <c r="I105" s="124">
        <v>0</v>
      </c>
      <c r="J105" s="59">
        <f t="shared" si="22"/>
        <v>0</v>
      </c>
      <c r="K105" s="61">
        <f t="shared" si="23"/>
        <v>20192</v>
      </c>
      <c r="L105" s="124">
        <f t="shared" si="20"/>
        <v>74096</v>
      </c>
      <c r="M105" s="294">
        <f t="shared" si="21"/>
        <v>0</v>
      </c>
      <c r="O105" s="52"/>
    </row>
    <row r="106" spans="1:15" s="30" customFormat="1" ht="14.25" customHeight="1" x14ac:dyDescent="0.2">
      <c r="A106" s="73" t="s">
        <v>169</v>
      </c>
      <c r="B106" s="153" t="s">
        <v>170</v>
      </c>
      <c r="C106" s="100">
        <v>10500</v>
      </c>
      <c r="D106" s="60">
        <v>-1800</v>
      </c>
      <c r="E106" s="100">
        <f>SUM(C106:D106)</f>
        <v>8700</v>
      </c>
      <c r="F106" s="97">
        <v>3200</v>
      </c>
      <c r="G106" s="98">
        <v>45.68</v>
      </c>
      <c r="H106" s="61">
        <f t="shared" si="24"/>
        <v>45.68</v>
      </c>
      <c r="I106" s="124">
        <v>0</v>
      </c>
      <c r="J106" s="59">
        <f t="shared" si="22"/>
        <v>45.68</v>
      </c>
      <c r="K106" s="61">
        <f t="shared" si="23"/>
        <v>3154.32</v>
      </c>
      <c r="L106" s="124">
        <f t="shared" si="20"/>
        <v>8654.32</v>
      </c>
      <c r="M106" s="294">
        <f t="shared" si="21"/>
        <v>1.4275</v>
      </c>
      <c r="O106" s="52"/>
    </row>
    <row r="107" spans="1:15" s="30" customFormat="1" ht="14.45" customHeight="1" x14ac:dyDescent="0.2">
      <c r="A107" s="73">
        <v>229</v>
      </c>
      <c r="B107" s="153" t="s">
        <v>171</v>
      </c>
      <c r="C107" s="100">
        <v>1000</v>
      </c>
      <c r="D107" s="100">
        <v>0</v>
      </c>
      <c r="E107" s="100">
        <f t="shared" si="19"/>
        <v>1000</v>
      </c>
      <c r="F107" s="97">
        <v>1000</v>
      </c>
      <c r="G107" s="98">
        <v>0</v>
      </c>
      <c r="H107" s="61">
        <f t="shared" si="24"/>
        <v>0</v>
      </c>
      <c r="I107" s="124">
        <v>0</v>
      </c>
      <c r="J107" s="59">
        <f t="shared" si="22"/>
        <v>0</v>
      </c>
      <c r="K107" s="61">
        <f t="shared" si="23"/>
        <v>1000</v>
      </c>
      <c r="L107" s="124">
        <f t="shared" si="20"/>
        <v>1000</v>
      </c>
      <c r="M107" s="294">
        <f t="shared" si="21"/>
        <v>0</v>
      </c>
      <c r="O107" s="52"/>
    </row>
    <row r="108" spans="1:15" s="30" customFormat="1" ht="16.5" customHeight="1" x14ac:dyDescent="0.2">
      <c r="A108" s="78" t="s">
        <v>172</v>
      </c>
      <c r="B108" s="149" t="s">
        <v>173</v>
      </c>
      <c r="C108" s="149">
        <f>SUM(C109:C111)</f>
        <v>11102</v>
      </c>
      <c r="D108" s="306">
        <f>SUM(D109:D111)</f>
        <v>-2400</v>
      </c>
      <c r="E108" s="149">
        <f t="shared" ref="E108:E117" si="25">+C108+D108</f>
        <v>8702</v>
      </c>
      <c r="F108" s="94">
        <f>SUM(F109:F111)</f>
        <v>5952</v>
      </c>
      <c r="G108" s="94">
        <f>SUM(G109:G111)</f>
        <v>25.68</v>
      </c>
      <c r="H108" s="65">
        <f t="shared" si="24"/>
        <v>25.68</v>
      </c>
      <c r="I108" s="149">
        <f>SUM(I109:I111)</f>
        <v>0</v>
      </c>
      <c r="J108" s="64">
        <f t="shared" si="22"/>
        <v>25.68</v>
      </c>
      <c r="K108" s="95">
        <f t="shared" si="23"/>
        <v>5926.32</v>
      </c>
      <c r="L108" s="150">
        <f t="shared" si="20"/>
        <v>8676.32</v>
      </c>
      <c r="M108" s="293">
        <f t="shared" si="21"/>
        <v>0.43145161290322581</v>
      </c>
      <c r="O108" s="52"/>
    </row>
    <row r="109" spans="1:15" s="30" customFormat="1" ht="12.75" customHeight="1" x14ac:dyDescent="0.2">
      <c r="A109" s="76" t="s">
        <v>174</v>
      </c>
      <c r="B109" s="151" t="s">
        <v>175</v>
      </c>
      <c r="C109" s="100">
        <v>2551</v>
      </c>
      <c r="D109" s="60">
        <v>-400</v>
      </c>
      <c r="E109" s="100">
        <f t="shared" si="25"/>
        <v>2151</v>
      </c>
      <c r="F109" s="97">
        <v>1151</v>
      </c>
      <c r="G109" s="98">
        <v>0</v>
      </c>
      <c r="H109" s="61">
        <f t="shared" si="24"/>
        <v>0</v>
      </c>
      <c r="I109" s="124">
        <v>0</v>
      </c>
      <c r="J109" s="59">
        <f t="shared" si="22"/>
        <v>0</v>
      </c>
      <c r="K109" s="61">
        <f t="shared" si="23"/>
        <v>1151</v>
      </c>
      <c r="L109" s="124">
        <f t="shared" si="20"/>
        <v>2151</v>
      </c>
      <c r="M109" s="294">
        <f t="shared" si="21"/>
        <v>0</v>
      </c>
      <c r="O109" s="52"/>
    </row>
    <row r="110" spans="1:15" s="30" customFormat="1" ht="12.75" customHeight="1" x14ac:dyDescent="0.2">
      <c r="A110" s="73" t="s">
        <v>176</v>
      </c>
      <c r="B110" s="153" t="s">
        <v>177</v>
      </c>
      <c r="C110" s="100">
        <v>5685</v>
      </c>
      <c r="D110" s="100">
        <v>0</v>
      </c>
      <c r="E110" s="100">
        <f t="shared" si="25"/>
        <v>5685</v>
      </c>
      <c r="F110" s="97">
        <v>3935</v>
      </c>
      <c r="G110" s="98">
        <v>25.68</v>
      </c>
      <c r="H110" s="61">
        <f t="shared" si="24"/>
        <v>25.68</v>
      </c>
      <c r="I110" s="124">
        <v>0</v>
      </c>
      <c r="J110" s="59">
        <f t="shared" si="22"/>
        <v>25.68</v>
      </c>
      <c r="K110" s="61">
        <f t="shared" si="23"/>
        <v>3909.32</v>
      </c>
      <c r="L110" s="124">
        <f t="shared" si="20"/>
        <v>5659.32</v>
      </c>
      <c r="M110" s="294">
        <f t="shared" si="21"/>
        <v>0.65260482846251588</v>
      </c>
      <c r="O110" s="52"/>
    </row>
    <row r="111" spans="1:15" s="30" customFormat="1" ht="15" customHeight="1" x14ac:dyDescent="0.2">
      <c r="A111" s="73" t="s">
        <v>178</v>
      </c>
      <c r="B111" s="153" t="s">
        <v>179</v>
      </c>
      <c r="C111" s="100">
        <v>2866</v>
      </c>
      <c r="D111" s="60">
        <v>-2000</v>
      </c>
      <c r="E111" s="100">
        <f t="shared" si="25"/>
        <v>866</v>
      </c>
      <c r="F111" s="97">
        <v>866</v>
      </c>
      <c r="G111" s="98">
        <v>0</v>
      </c>
      <c r="H111" s="61">
        <f t="shared" si="24"/>
        <v>0</v>
      </c>
      <c r="I111" s="124">
        <v>0</v>
      </c>
      <c r="J111" s="59">
        <f t="shared" si="22"/>
        <v>0</v>
      </c>
      <c r="K111" s="61">
        <f t="shared" si="23"/>
        <v>866</v>
      </c>
      <c r="L111" s="124">
        <f t="shared" si="20"/>
        <v>866</v>
      </c>
      <c r="M111" s="294">
        <f t="shared" si="21"/>
        <v>0</v>
      </c>
      <c r="O111" s="52"/>
    </row>
    <row r="112" spans="1:15" s="30" customFormat="1" ht="20.25" customHeight="1" x14ac:dyDescent="0.2">
      <c r="A112" s="78" t="s">
        <v>180</v>
      </c>
      <c r="B112" s="149" t="s">
        <v>181</v>
      </c>
      <c r="C112" s="149">
        <f>SUM(C113:C117)</f>
        <v>42047</v>
      </c>
      <c r="D112" s="306">
        <f>SUM(D113:D117)</f>
        <v>-4000</v>
      </c>
      <c r="E112" s="149">
        <f t="shared" si="25"/>
        <v>38047</v>
      </c>
      <c r="F112" s="94">
        <f>SUM(F113:F117)</f>
        <v>11402</v>
      </c>
      <c r="G112" s="94">
        <f>SUM(G113:G117)</f>
        <v>513.6</v>
      </c>
      <c r="H112" s="95">
        <f>+O112+G112</f>
        <v>513.6</v>
      </c>
      <c r="I112" s="149">
        <f>SUM(I113:I117)</f>
        <v>513.6</v>
      </c>
      <c r="J112" s="305">
        <f t="shared" si="22"/>
        <v>0</v>
      </c>
      <c r="K112" s="95">
        <f t="shared" si="23"/>
        <v>10888.4</v>
      </c>
      <c r="L112" s="150">
        <f t="shared" si="20"/>
        <v>37533.4</v>
      </c>
      <c r="M112" s="293">
        <f t="shared" si="21"/>
        <v>4.5044728994913177</v>
      </c>
      <c r="O112" s="52"/>
    </row>
    <row r="113" spans="1:15" s="30" customFormat="1" ht="13.9" hidden="1" customHeight="1" x14ac:dyDescent="0.2">
      <c r="A113" s="73" t="s">
        <v>182</v>
      </c>
      <c r="B113" s="151" t="s">
        <v>183</v>
      </c>
      <c r="C113" s="100">
        <v>0</v>
      </c>
      <c r="D113" s="100">
        <v>0</v>
      </c>
      <c r="E113" s="100">
        <f t="shared" si="25"/>
        <v>0</v>
      </c>
      <c r="F113" s="97">
        <v>0</v>
      </c>
      <c r="G113" s="98">
        <v>0</v>
      </c>
      <c r="H113" s="61">
        <f t="shared" si="24"/>
        <v>0</v>
      </c>
      <c r="I113" s="124">
        <v>0</v>
      </c>
      <c r="J113" s="59">
        <f t="shared" si="22"/>
        <v>0</v>
      </c>
      <c r="K113" s="61">
        <f t="shared" si="23"/>
        <v>0</v>
      </c>
      <c r="L113" s="124">
        <f t="shared" si="20"/>
        <v>0</v>
      </c>
      <c r="M113" s="294" t="s">
        <v>4</v>
      </c>
      <c r="O113" s="52"/>
    </row>
    <row r="114" spans="1:15" s="30" customFormat="1" ht="13.9" hidden="1" customHeight="1" x14ac:dyDescent="0.2">
      <c r="A114" s="73" t="s">
        <v>184</v>
      </c>
      <c r="B114" s="153" t="s">
        <v>185</v>
      </c>
      <c r="C114" s="100">
        <v>0</v>
      </c>
      <c r="D114" s="100">
        <v>0</v>
      </c>
      <c r="E114" s="100">
        <f t="shared" si="25"/>
        <v>0</v>
      </c>
      <c r="F114" s="97">
        <v>0</v>
      </c>
      <c r="G114" s="98">
        <v>0</v>
      </c>
      <c r="H114" s="61">
        <f t="shared" si="24"/>
        <v>0</v>
      </c>
      <c r="I114" s="124">
        <v>0</v>
      </c>
      <c r="J114" s="59">
        <f t="shared" si="22"/>
        <v>0</v>
      </c>
      <c r="K114" s="61">
        <f t="shared" si="23"/>
        <v>0</v>
      </c>
      <c r="L114" s="124">
        <f t="shared" si="20"/>
        <v>0</v>
      </c>
      <c r="M114" s="294">
        <v>0</v>
      </c>
      <c r="O114" s="52"/>
    </row>
    <row r="115" spans="1:15" s="30" customFormat="1" ht="17.25" customHeight="1" x14ac:dyDescent="0.2">
      <c r="A115" s="73" t="s">
        <v>186</v>
      </c>
      <c r="B115" s="153" t="s">
        <v>187</v>
      </c>
      <c r="C115" s="100">
        <v>17690</v>
      </c>
      <c r="D115" s="60">
        <v>-500</v>
      </c>
      <c r="E115" s="100">
        <f t="shared" ref="E115" si="26">+C115+D115</f>
        <v>17190</v>
      </c>
      <c r="F115" s="97">
        <v>6045</v>
      </c>
      <c r="G115" s="98">
        <v>513.6</v>
      </c>
      <c r="H115" s="61">
        <f t="shared" ref="H115" si="27">+O115+G115</f>
        <v>513.6</v>
      </c>
      <c r="I115" s="124">
        <v>513.6</v>
      </c>
      <c r="J115" s="59">
        <f t="shared" ref="J115" si="28">H115-I115</f>
        <v>0</v>
      </c>
      <c r="K115" s="61">
        <f t="shared" ref="K115" si="29">+F115-H115</f>
        <v>5531.4</v>
      </c>
      <c r="L115" s="124">
        <f t="shared" ref="L115" si="30">+E115-H115</f>
        <v>16676.400000000001</v>
      </c>
      <c r="M115" s="294">
        <f t="shared" ref="M115" si="31">+H115*100/F115</f>
        <v>8.4962779156327546</v>
      </c>
      <c r="O115" s="52"/>
    </row>
    <row r="116" spans="1:15" s="30" customFormat="1" ht="16.5" customHeight="1" x14ac:dyDescent="0.2">
      <c r="A116" s="73" t="s">
        <v>188</v>
      </c>
      <c r="B116" s="153" t="s">
        <v>189</v>
      </c>
      <c r="C116" s="100">
        <v>0</v>
      </c>
      <c r="D116" s="100">
        <v>0</v>
      </c>
      <c r="E116" s="100">
        <f t="shared" si="25"/>
        <v>0</v>
      </c>
      <c r="F116" s="97">
        <v>0</v>
      </c>
      <c r="G116" s="98">
        <v>0</v>
      </c>
      <c r="H116" s="61">
        <f t="shared" si="24"/>
        <v>0</v>
      </c>
      <c r="I116" s="124">
        <v>0</v>
      </c>
      <c r="J116" s="59">
        <f t="shared" si="22"/>
        <v>0</v>
      </c>
      <c r="K116" s="61">
        <f t="shared" si="23"/>
        <v>0</v>
      </c>
      <c r="L116" s="124">
        <f t="shared" si="20"/>
        <v>0</v>
      </c>
      <c r="M116" s="294" t="s">
        <v>4</v>
      </c>
      <c r="O116" s="52"/>
    </row>
    <row r="117" spans="1:15" s="30" customFormat="1" ht="16.5" customHeight="1" x14ac:dyDescent="0.2">
      <c r="A117" s="73" t="s">
        <v>190</v>
      </c>
      <c r="B117" s="153" t="s">
        <v>191</v>
      </c>
      <c r="C117" s="100">
        <v>24357</v>
      </c>
      <c r="D117" s="60">
        <v>-3500</v>
      </c>
      <c r="E117" s="100">
        <f t="shared" si="25"/>
        <v>20857</v>
      </c>
      <c r="F117" s="152">
        <v>5357</v>
      </c>
      <c r="G117" s="96">
        <v>0</v>
      </c>
      <c r="H117" s="61">
        <f t="shared" si="24"/>
        <v>0</v>
      </c>
      <c r="I117" s="124">
        <v>0</v>
      </c>
      <c r="J117" s="59">
        <f t="shared" si="22"/>
        <v>0</v>
      </c>
      <c r="K117" s="61">
        <f t="shared" si="23"/>
        <v>5357</v>
      </c>
      <c r="L117" s="124">
        <f t="shared" si="20"/>
        <v>20857</v>
      </c>
      <c r="M117" s="294">
        <f t="shared" si="21"/>
        <v>0</v>
      </c>
      <c r="O117" s="52"/>
    </row>
    <row r="118" spans="1:15" s="30" customFormat="1" ht="20.25" customHeight="1" x14ac:dyDescent="0.2">
      <c r="A118" s="78" t="s">
        <v>192</v>
      </c>
      <c r="B118" s="149" t="s">
        <v>193</v>
      </c>
      <c r="C118" s="149">
        <f>SUM(C119:C125)</f>
        <v>64794</v>
      </c>
      <c r="D118" s="306">
        <f>SUM(D119:D125)</f>
        <v>-6900</v>
      </c>
      <c r="E118" s="149">
        <f t="shared" ref="E118:E141" si="32">+C118+D118</f>
        <v>57894</v>
      </c>
      <c r="F118" s="94">
        <f>SUM(F119:F125)</f>
        <v>19094</v>
      </c>
      <c r="G118" s="94">
        <f>SUM(G119:G125)</f>
        <v>1598.5800000000002</v>
      </c>
      <c r="H118" s="149">
        <f>+O118+G118</f>
        <v>1598.5800000000002</v>
      </c>
      <c r="I118" s="149">
        <f>SUM(I119:I125)</f>
        <v>1343.59</v>
      </c>
      <c r="J118" s="305">
        <f t="shared" si="22"/>
        <v>254.99000000000024</v>
      </c>
      <c r="K118" s="95">
        <f t="shared" si="23"/>
        <v>17495.419999999998</v>
      </c>
      <c r="L118" s="150">
        <f t="shared" si="20"/>
        <v>56295.42</v>
      </c>
      <c r="M118" s="293">
        <f t="shared" si="21"/>
        <v>8.3721587933382224</v>
      </c>
      <c r="O118" s="52"/>
    </row>
    <row r="119" spans="1:15" s="30" customFormat="1" ht="14.25" customHeight="1" x14ac:dyDescent="0.2">
      <c r="A119" s="73" t="s">
        <v>194</v>
      </c>
      <c r="B119" s="153" t="s">
        <v>195</v>
      </c>
      <c r="C119" s="100">
        <v>6350</v>
      </c>
      <c r="D119" s="60">
        <v>-2400</v>
      </c>
      <c r="E119" s="100">
        <f t="shared" si="32"/>
        <v>3950</v>
      </c>
      <c r="F119" s="152">
        <v>1450</v>
      </c>
      <c r="G119" s="98">
        <v>0</v>
      </c>
      <c r="H119" s="61">
        <f t="shared" si="24"/>
        <v>0</v>
      </c>
      <c r="I119" s="124">
        <v>0</v>
      </c>
      <c r="J119" s="59">
        <f t="shared" si="22"/>
        <v>0</v>
      </c>
      <c r="K119" s="61">
        <f t="shared" si="23"/>
        <v>1450</v>
      </c>
      <c r="L119" s="124">
        <f t="shared" si="20"/>
        <v>3950</v>
      </c>
      <c r="M119" s="294">
        <f t="shared" si="21"/>
        <v>0</v>
      </c>
      <c r="O119" s="52"/>
    </row>
    <row r="120" spans="1:15" s="30" customFormat="1" ht="16.5" customHeight="1" x14ac:dyDescent="0.2">
      <c r="A120" s="73" t="s">
        <v>196</v>
      </c>
      <c r="B120" s="153" t="s">
        <v>197</v>
      </c>
      <c r="C120" s="100">
        <v>2500</v>
      </c>
      <c r="D120" s="100">
        <v>0</v>
      </c>
      <c r="E120" s="100">
        <f t="shared" si="32"/>
        <v>2500</v>
      </c>
      <c r="F120" s="152">
        <v>2500</v>
      </c>
      <c r="G120" s="98">
        <v>0</v>
      </c>
      <c r="H120" s="61">
        <f t="shared" si="24"/>
        <v>0</v>
      </c>
      <c r="I120" s="124">
        <v>0</v>
      </c>
      <c r="J120" s="59">
        <f t="shared" si="22"/>
        <v>0</v>
      </c>
      <c r="K120" s="61">
        <f t="shared" si="23"/>
        <v>2500</v>
      </c>
      <c r="L120" s="124">
        <f t="shared" si="20"/>
        <v>2500</v>
      </c>
      <c r="M120" s="294">
        <f t="shared" si="21"/>
        <v>0</v>
      </c>
      <c r="O120" s="52"/>
    </row>
    <row r="121" spans="1:15" s="30" customFormat="1" ht="12.75" customHeight="1" x14ac:dyDescent="0.2">
      <c r="A121" s="73">
        <v>254</v>
      </c>
      <c r="B121" s="153" t="s">
        <v>198</v>
      </c>
      <c r="C121" s="100">
        <v>4903</v>
      </c>
      <c r="D121" s="60">
        <v>-400</v>
      </c>
      <c r="E121" s="100">
        <f t="shared" si="32"/>
        <v>4503</v>
      </c>
      <c r="F121" s="100">
        <v>3403</v>
      </c>
      <c r="G121" s="152">
        <v>211.7</v>
      </c>
      <c r="H121" s="61">
        <f t="shared" si="24"/>
        <v>211.7</v>
      </c>
      <c r="I121" s="124">
        <v>32.049999999999997</v>
      </c>
      <c r="J121" s="59">
        <f t="shared" si="22"/>
        <v>179.64999999999998</v>
      </c>
      <c r="K121" s="61">
        <f t="shared" si="23"/>
        <v>3191.3</v>
      </c>
      <c r="L121" s="124">
        <f t="shared" si="20"/>
        <v>4291.3</v>
      </c>
      <c r="M121" s="294">
        <f t="shared" si="21"/>
        <v>6.2209814869233027</v>
      </c>
      <c r="O121" s="52"/>
    </row>
    <row r="122" spans="1:15" s="30" customFormat="1" ht="18" customHeight="1" x14ac:dyDescent="0.2">
      <c r="A122" s="73" t="s">
        <v>199</v>
      </c>
      <c r="B122" s="153" t="s">
        <v>200</v>
      </c>
      <c r="C122" s="100">
        <v>25636</v>
      </c>
      <c r="D122" s="60">
        <v>-1500</v>
      </c>
      <c r="E122" s="100">
        <f t="shared" si="32"/>
        <v>24136</v>
      </c>
      <c r="F122" s="100">
        <v>4936</v>
      </c>
      <c r="G122" s="97">
        <v>1373.9</v>
      </c>
      <c r="H122" s="61">
        <f t="shared" si="24"/>
        <v>1373.9</v>
      </c>
      <c r="I122" s="124">
        <v>1311.54</v>
      </c>
      <c r="J122" s="59">
        <f t="shared" si="22"/>
        <v>62.360000000000127</v>
      </c>
      <c r="K122" s="61">
        <f t="shared" si="23"/>
        <v>3562.1</v>
      </c>
      <c r="L122" s="124">
        <f t="shared" si="20"/>
        <v>22762.1</v>
      </c>
      <c r="M122" s="294">
        <f t="shared" si="21"/>
        <v>27.834278768233386</v>
      </c>
      <c r="O122" s="52"/>
    </row>
    <row r="123" spans="1:15" s="30" customFormat="1" ht="17.25" customHeight="1" x14ac:dyDescent="0.2">
      <c r="A123" s="73" t="s">
        <v>201</v>
      </c>
      <c r="B123" s="153" t="s">
        <v>202</v>
      </c>
      <c r="C123" s="100">
        <v>4688</v>
      </c>
      <c r="D123" s="60">
        <v>-100</v>
      </c>
      <c r="E123" s="100">
        <f t="shared" si="32"/>
        <v>4588</v>
      </c>
      <c r="F123" s="100">
        <v>3588</v>
      </c>
      <c r="G123" s="97">
        <v>7.64</v>
      </c>
      <c r="H123" s="61">
        <f t="shared" si="24"/>
        <v>7.64</v>
      </c>
      <c r="I123" s="124">
        <v>0</v>
      </c>
      <c r="J123" s="59">
        <f t="shared" si="22"/>
        <v>7.64</v>
      </c>
      <c r="K123" s="61">
        <f t="shared" si="23"/>
        <v>3580.36</v>
      </c>
      <c r="L123" s="124">
        <f t="shared" si="20"/>
        <v>4580.3599999999997</v>
      </c>
      <c r="M123" s="294">
        <f t="shared" si="21"/>
        <v>0.2129319955406912</v>
      </c>
      <c r="O123" s="52"/>
    </row>
    <row r="124" spans="1:15" s="30" customFormat="1" ht="17.25" customHeight="1" x14ac:dyDescent="0.2">
      <c r="A124" s="73">
        <v>257</v>
      </c>
      <c r="B124" s="153" t="s">
        <v>203</v>
      </c>
      <c r="C124" s="124">
        <v>5817</v>
      </c>
      <c r="D124" s="124">
        <v>0</v>
      </c>
      <c r="E124" s="100">
        <f t="shared" si="32"/>
        <v>5817</v>
      </c>
      <c r="F124" s="100">
        <v>1817</v>
      </c>
      <c r="G124" s="97">
        <v>0</v>
      </c>
      <c r="H124" s="61">
        <f t="shared" si="24"/>
        <v>0</v>
      </c>
      <c r="I124" s="124">
        <v>0</v>
      </c>
      <c r="J124" s="59">
        <f t="shared" si="22"/>
        <v>0</v>
      </c>
      <c r="K124" s="61">
        <v>0</v>
      </c>
      <c r="L124" s="124">
        <f t="shared" ref="L124:L155" si="33">+E124-H124</f>
        <v>5817</v>
      </c>
      <c r="M124" s="294">
        <f t="shared" ref="M124:M151" si="34">+H124*100/F124</f>
        <v>0</v>
      </c>
      <c r="O124" s="52"/>
    </row>
    <row r="125" spans="1:15" s="30" customFormat="1" ht="17.25" customHeight="1" x14ac:dyDescent="0.2">
      <c r="A125" s="73" t="s">
        <v>204</v>
      </c>
      <c r="B125" s="153" t="s">
        <v>205</v>
      </c>
      <c r="C125" s="100">
        <v>14900</v>
      </c>
      <c r="D125" s="60">
        <v>-2500</v>
      </c>
      <c r="E125" s="100">
        <f t="shared" si="32"/>
        <v>12400</v>
      </c>
      <c r="F125" s="100">
        <v>1400</v>
      </c>
      <c r="G125" s="100">
        <v>5.34</v>
      </c>
      <c r="H125" s="61">
        <f t="shared" si="24"/>
        <v>5.34</v>
      </c>
      <c r="I125" s="124">
        <v>0</v>
      </c>
      <c r="J125" s="59">
        <f t="shared" si="22"/>
        <v>5.34</v>
      </c>
      <c r="K125" s="61">
        <f t="shared" ref="K125:K156" si="35">+F125-H125</f>
        <v>1394.66</v>
      </c>
      <c r="L125" s="124">
        <f t="shared" si="33"/>
        <v>12394.66</v>
      </c>
      <c r="M125" s="294">
        <f t="shared" si="34"/>
        <v>0.38142857142857145</v>
      </c>
      <c r="O125" s="52"/>
    </row>
    <row r="126" spans="1:15" s="30" customFormat="1" ht="15" customHeight="1" x14ac:dyDescent="0.2">
      <c r="A126" s="78" t="s">
        <v>206</v>
      </c>
      <c r="B126" s="149" t="s">
        <v>207</v>
      </c>
      <c r="C126" s="149">
        <f>SUM(C127:C131)</f>
        <v>65769</v>
      </c>
      <c r="D126" s="306">
        <f>SUM(D127:D131)</f>
        <v>-6800</v>
      </c>
      <c r="E126" s="155">
        <f t="shared" si="32"/>
        <v>58969</v>
      </c>
      <c r="F126" s="101">
        <f>SUM(F127:F131)</f>
        <v>18969</v>
      </c>
      <c r="G126" s="102">
        <f>SUM(G127:G131)</f>
        <v>264.12</v>
      </c>
      <c r="H126" s="65">
        <f t="shared" ref="H126:H151" si="36">+O126+G126</f>
        <v>264.12</v>
      </c>
      <c r="I126" s="149">
        <f>SUM(I127:I131)</f>
        <v>118.65</v>
      </c>
      <c r="J126" s="305">
        <f>H126-I126</f>
        <v>145.47</v>
      </c>
      <c r="K126" s="95">
        <f t="shared" si="35"/>
        <v>18704.88</v>
      </c>
      <c r="L126" s="150">
        <f t="shared" si="33"/>
        <v>58704.88</v>
      </c>
      <c r="M126" s="293">
        <f t="shared" si="34"/>
        <v>1.3923770362169856</v>
      </c>
      <c r="O126" s="52"/>
    </row>
    <row r="127" spans="1:15" s="30" customFormat="1" ht="13.5" customHeight="1" x14ac:dyDescent="0.2">
      <c r="A127" s="79">
        <v>261</v>
      </c>
      <c r="B127" s="151" t="s">
        <v>208</v>
      </c>
      <c r="C127" s="100">
        <v>0</v>
      </c>
      <c r="D127" s="124">
        <v>0</v>
      </c>
      <c r="E127" s="152">
        <f t="shared" si="32"/>
        <v>0</v>
      </c>
      <c r="F127" s="103">
        <v>0</v>
      </c>
      <c r="G127" s="104">
        <v>0</v>
      </c>
      <c r="H127" s="61">
        <f t="shared" si="36"/>
        <v>0</v>
      </c>
      <c r="I127" s="124">
        <v>0</v>
      </c>
      <c r="J127" s="59">
        <f t="shared" si="22"/>
        <v>0</v>
      </c>
      <c r="K127" s="61">
        <f t="shared" si="35"/>
        <v>0</v>
      </c>
      <c r="L127" s="124">
        <f t="shared" si="33"/>
        <v>0</v>
      </c>
      <c r="M127" s="294"/>
      <c r="O127" s="52"/>
    </row>
    <row r="128" spans="1:15" s="30" customFormat="1" ht="13.5" customHeight="1" x14ac:dyDescent="0.2">
      <c r="A128" s="73" t="s">
        <v>209</v>
      </c>
      <c r="B128" s="153" t="s">
        <v>376</v>
      </c>
      <c r="C128" s="100">
        <v>12481</v>
      </c>
      <c r="D128" s="60">
        <v>-1000</v>
      </c>
      <c r="E128" s="152">
        <f t="shared" si="32"/>
        <v>11481</v>
      </c>
      <c r="F128" s="105">
        <v>4481</v>
      </c>
      <c r="G128" s="106">
        <v>177.57</v>
      </c>
      <c r="H128" s="61">
        <f t="shared" si="36"/>
        <v>177.57</v>
      </c>
      <c r="I128" s="124">
        <v>32.1</v>
      </c>
      <c r="J128" s="59">
        <f t="shared" si="22"/>
        <v>145.47</v>
      </c>
      <c r="K128" s="61">
        <f t="shared" si="35"/>
        <v>4303.43</v>
      </c>
      <c r="L128" s="124">
        <f t="shared" si="33"/>
        <v>11303.43</v>
      </c>
      <c r="M128" s="294">
        <f t="shared" si="34"/>
        <v>3.962731533139924</v>
      </c>
      <c r="O128" s="52"/>
    </row>
    <row r="129" spans="1:15" s="30" customFormat="1" ht="17.25" customHeight="1" x14ac:dyDescent="0.2">
      <c r="A129" s="73">
        <v>263</v>
      </c>
      <c r="B129" s="153" t="s">
        <v>295</v>
      </c>
      <c r="C129" s="100">
        <v>14301</v>
      </c>
      <c r="D129" s="60">
        <v>-1000</v>
      </c>
      <c r="E129" s="152">
        <f t="shared" si="32"/>
        <v>13301</v>
      </c>
      <c r="F129" s="103">
        <v>5301</v>
      </c>
      <c r="G129" s="104">
        <v>86.55</v>
      </c>
      <c r="H129" s="61">
        <f t="shared" si="36"/>
        <v>86.55</v>
      </c>
      <c r="I129" s="124">
        <v>86.55</v>
      </c>
      <c r="J129" s="59">
        <f t="shared" si="22"/>
        <v>0</v>
      </c>
      <c r="K129" s="61">
        <f t="shared" si="35"/>
        <v>5214.45</v>
      </c>
      <c r="L129" s="124">
        <f t="shared" si="33"/>
        <v>13214.45</v>
      </c>
      <c r="M129" s="294">
        <f t="shared" si="34"/>
        <v>1.6327108092812677</v>
      </c>
      <c r="O129" s="52"/>
    </row>
    <row r="130" spans="1:15" s="30" customFormat="1" ht="17.25" customHeight="1" x14ac:dyDescent="0.2">
      <c r="A130" s="73" t="s">
        <v>210</v>
      </c>
      <c r="B130" s="156" t="s">
        <v>315</v>
      </c>
      <c r="C130" s="157">
        <v>17494</v>
      </c>
      <c r="D130" s="60">
        <v>-3700</v>
      </c>
      <c r="E130" s="152">
        <f>+C130+D130</f>
        <v>13794</v>
      </c>
      <c r="F130" s="103">
        <v>3794</v>
      </c>
      <c r="G130" s="104">
        <v>0</v>
      </c>
      <c r="H130" s="61">
        <f t="shared" si="36"/>
        <v>0</v>
      </c>
      <c r="I130" s="124">
        <v>0</v>
      </c>
      <c r="J130" s="59">
        <f t="shared" si="22"/>
        <v>0</v>
      </c>
      <c r="K130" s="61">
        <f t="shared" si="35"/>
        <v>3794</v>
      </c>
      <c r="L130" s="124">
        <f t="shared" si="33"/>
        <v>13794</v>
      </c>
      <c r="M130" s="294">
        <f t="shared" si="34"/>
        <v>0</v>
      </c>
      <c r="O130" s="52"/>
    </row>
    <row r="131" spans="1:15" s="30" customFormat="1" ht="15.75" customHeight="1" x14ac:dyDescent="0.2">
      <c r="A131" s="73" t="s">
        <v>211</v>
      </c>
      <c r="B131" s="156" t="s">
        <v>212</v>
      </c>
      <c r="C131" s="157">
        <v>21493</v>
      </c>
      <c r="D131" s="60">
        <v>-1100</v>
      </c>
      <c r="E131" s="152">
        <f t="shared" si="32"/>
        <v>20393</v>
      </c>
      <c r="F131" s="103">
        <v>5393</v>
      </c>
      <c r="G131" s="104">
        <v>0</v>
      </c>
      <c r="H131" s="61">
        <f t="shared" si="36"/>
        <v>0</v>
      </c>
      <c r="I131" s="124">
        <v>0</v>
      </c>
      <c r="J131" s="59">
        <f t="shared" si="22"/>
        <v>0</v>
      </c>
      <c r="K131" s="61">
        <f t="shared" si="35"/>
        <v>5393</v>
      </c>
      <c r="L131" s="124">
        <f t="shared" si="33"/>
        <v>20393</v>
      </c>
      <c r="M131" s="294">
        <f t="shared" si="34"/>
        <v>0</v>
      </c>
      <c r="O131" s="52"/>
    </row>
    <row r="132" spans="1:15" s="30" customFormat="1" ht="20.25" customHeight="1" x14ac:dyDescent="0.2">
      <c r="A132" s="78" t="s">
        <v>213</v>
      </c>
      <c r="B132" s="158" t="s">
        <v>214</v>
      </c>
      <c r="C132" s="159">
        <f>SUM(C133:C140)</f>
        <v>183914</v>
      </c>
      <c r="D132" s="306">
        <f>SUM(D133:D140)</f>
        <v>-16200</v>
      </c>
      <c r="E132" s="155">
        <f t="shared" si="32"/>
        <v>167714</v>
      </c>
      <c r="F132" s="101">
        <f>SUM(F133:F140)</f>
        <v>34838</v>
      </c>
      <c r="G132" s="101">
        <f>SUM(G133:G140)</f>
        <v>0</v>
      </c>
      <c r="H132" s="95">
        <f t="shared" si="36"/>
        <v>0</v>
      </c>
      <c r="I132" s="101">
        <f>SUM(I133:I140)</f>
        <v>0</v>
      </c>
      <c r="J132" s="305">
        <f>H132-I132</f>
        <v>0</v>
      </c>
      <c r="K132" s="95">
        <f t="shared" si="35"/>
        <v>34838</v>
      </c>
      <c r="L132" s="150">
        <f t="shared" si="33"/>
        <v>167714</v>
      </c>
      <c r="M132" s="293">
        <f t="shared" si="34"/>
        <v>0</v>
      </c>
      <c r="N132" s="6"/>
      <c r="O132" s="52"/>
    </row>
    <row r="133" spans="1:15" s="30" customFormat="1" ht="12.75" customHeight="1" x14ac:dyDescent="0.2">
      <c r="A133" s="73" t="s">
        <v>215</v>
      </c>
      <c r="B133" s="156" t="s">
        <v>216</v>
      </c>
      <c r="C133" s="157">
        <v>68894</v>
      </c>
      <c r="D133" s="60">
        <v>-2000</v>
      </c>
      <c r="E133" s="152">
        <f t="shared" si="32"/>
        <v>66894</v>
      </c>
      <c r="F133" s="103">
        <v>16423</v>
      </c>
      <c r="G133" s="104">
        <v>0</v>
      </c>
      <c r="H133" s="61">
        <f t="shared" si="36"/>
        <v>0</v>
      </c>
      <c r="I133" s="124">
        <v>0</v>
      </c>
      <c r="J133" s="59">
        <f t="shared" si="22"/>
        <v>0</v>
      </c>
      <c r="K133" s="61">
        <f t="shared" si="35"/>
        <v>16423</v>
      </c>
      <c r="L133" s="124">
        <f t="shared" si="33"/>
        <v>66894</v>
      </c>
      <c r="M133" s="294">
        <f t="shared" si="34"/>
        <v>0</v>
      </c>
      <c r="O133" s="52"/>
    </row>
    <row r="134" spans="1:15" s="30" customFormat="1" ht="16.5" customHeight="1" x14ac:dyDescent="0.2">
      <c r="A134" s="73" t="s">
        <v>217</v>
      </c>
      <c r="B134" s="153" t="s">
        <v>218</v>
      </c>
      <c r="C134" s="100">
        <v>1000</v>
      </c>
      <c r="D134" s="100">
        <v>0</v>
      </c>
      <c r="E134" s="152">
        <f t="shared" si="32"/>
        <v>1000</v>
      </c>
      <c r="F134" s="103">
        <v>1000</v>
      </c>
      <c r="G134" s="104">
        <v>0</v>
      </c>
      <c r="H134" s="61">
        <f t="shared" si="36"/>
        <v>0</v>
      </c>
      <c r="I134" s="124">
        <v>0</v>
      </c>
      <c r="J134" s="59">
        <f t="shared" si="22"/>
        <v>0</v>
      </c>
      <c r="K134" s="61">
        <f t="shared" si="35"/>
        <v>1000</v>
      </c>
      <c r="L134" s="124">
        <f t="shared" si="33"/>
        <v>1000</v>
      </c>
      <c r="M134" s="294">
        <f t="shared" si="34"/>
        <v>0</v>
      </c>
      <c r="O134" s="52"/>
    </row>
    <row r="135" spans="1:15" s="30" customFormat="1" ht="13.5" customHeight="1" x14ac:dyDescent="0.2">
      <c r="A135" s="73" t="s">
        <v>219</v>
      </c>
      <c r="B135" s="153" t="s">
        <v>220</v>
      </c>
      <c r="C135" s="100">
        <v>28632</v>
      </c>
      <c r="D135" s="60">
        <v>-3600</v>
      </c>
      <c r="E135" s="152">
        <f t="shared" si="32"/>
        <v>25032</v>
      </c>
      <c r="F135" s="103">
        <v>2566</v>
      </c>
      <c r="G135" s="104">
        <v>0</v>
      </c>
      <c r="H135" s="61">
        <f t="shared" si="36"/>
        <v>0</v>
      </c>
      <c r="I135" s="124">
        <v>0</v>
      </c>
      <c r="J135" s="59">
        <f t="shared" si="22"/>
        <v>0</v>
      </c>
      <c r="K135" s="61">
        <f t="shared" si="35"/>
        <v>2566</v>
      </c>
      <c r="L135" s="124">
        <f t="shared" si="33"/>
        <v>25032</v>
      </c>
      <c r="M135" s="294">
        <f t="shared" si="34"/>
        <v>0</v>
      </c>
      <c r="O135" s="52"/>
    </row>
    <row r="136" spans="1:15" s="30" customFormat="1" ht="16.5" customHeight="1" x14ac:dyDescent="0.2">
      <c r="A136" s="73" t="s">
        <v>221</v>
      </c>
      <c r="B136" s="153" t="s">
        <v>222</v>
      </c>
      <c r="C136" s="100">
        <v>13180</v>
      </c>
      <c r="D136" s="60">
        <v>-1000</v>
      </c>
      <c r="E136" s="152">
        <f t="shared" si="32"/>
        <v>12180</v>
      </c>
      <c r="F136" s="103">
        <v>4360</v>
      </c>
      <c r="G136" s="104">
        <v>0</v>
      </c>
      <c r="H136" s="61">
        <f t="shared" si="36"/>
        <v>0</v>
      </c>
      <c r="I136" s="124">
        <v>0</v>
      </c>
      <c r="J136" s="59">
        <f t="shared" si="22"/>
        <v>0</v>
      </c>
      <c r="K136" s="61">
        <f t="shared" si="35"/>
        <v>4360</v>
      </c>
      <c r="L136" s="124">
        <f t="shared" si="33"/>
        <v>12180</v>
      </c>
      <c r="M136" s="294">
        <f t="shared" si="34"/>
        <v>0</v>
      </c>
      <c r="O136" s="52"/>
    </row>
    <row r="137" spans="1:15" s="30" customFormat="1" ht="12.75" customHeight="1" x14ac:dyDescent="0.2">
      <c r="A137" s="73" t="s">
        <v>223</v>
      </c>
      <c r="B137" s="153" t="s">
        <v>224</v>
      </c>
      <c r="C137" s="100">
        <v>45850</v>
      </c>
      <c r="D137" s="60">
        <v>-5500</v>
      </c>
      <c r="E137" s="152">
        <f t="shared" si="32"/>
        <v>40350</v>
      </c>
      <c r="F137" s="103">
        <v>4481</v>
      </c>
      <c r="G137" s="104">
        <v>0</v>
      </c>
      <c r="H137" s="61">
        <f t="shared" si="36"/>
        <v>0</v>
      </c>
      <c r="I137" s="124">
        <v>0</v>
      </c>
      <c r="J137" s="59">
        <f t="shared" si="22"/>
        <v>0</v>
      </c>
      <c r="K137" s="61">
        <f t="shared" si="35"/>
        <v>4481</v>
      </c>
      <c r="L137" s="124">
        <f t="shared" si="33"/>
        <v>40350</v>
      </c>
      <c r="M137" s="294">
        <f t="shared" si="34"/>
        <v>0</v>
      </c>
      <c r="O137" s="52"/>
    </row>
    <row r="138" spans="1:15" s="30" customFormat="1" ht="15" customHeight="1" x14ac:dyDescent="0.2">
      <c r="A138" s="73">
        <v>277</v>
      </c>
      <c r="B138" s="153" t="s">
        <v>225</v>
      </c>
      <c r="C138" s="100">
        <v>0</v>
      </c>
      <c r="D138" s="124">
        <v>0</v>
      </c>
      <c r="E138" s="152">
        <f>+C138+D138</f>
        <v>0</v>
      </c>
      <c r="F138" s="103">
        <v>0</v>
      </c>
      <c r="G138" s="104">
        <v>0</v>
      </c>
      <c r="H138" s="61">
        <f t="shared" si="36"/>
        <v>0</v>
      </c>
      <c r="I138" s="124">
        <v>0</v>
      </c>
      <c r="J138" s="59">
        <f t="shared" si="22"/>
        <v>0</v>
      </c>
      <c r="K138" s="61">
        <f t="shared" si="35"/>
        <v>0</v>
      </c>
      <c r="L138" s="124">
        <f t="shared" si="33"/>
        <v>0</v>
      </c>
      <c r="M138" s="294"/>
      <c r="O138" s="52"/>
    </row>
    <row r="139" spans="1:15" s="30" customFormat="1" ht="15" customHeight="1" x14ac:dyDescent="0.2">
      <c r="A139" s="73">
        <v>278</v>
      </c>
      <c r="B139" s="153" t="s">
        <v>226</v>
      </c>
      <c r="C139" s="100">
        <v>0</v>
      </c>
      <c r="D139" s="124">
        <v>0</v>
      </c>
      <c r="E139" s="152">
        <f t="shared" si="32"/>
        <v>0</v>
      </c>
      <c r="F139" s="103">
        <v>0</v>
      </c>
      <c r="G139" s="104"/>
      <c r="H139" s="61">
        <f t="shared" si="36"/>
        <v>0</v>
      </c>
      <c r="I139" s="124">
        <v>0</v>
      </c>
      <c r="J139" s="59">
        <f t="shared" si="22"/>
        <v>0</v>
      </c>
      <c r="K139" s="61">
        <f t="shared" si="35"/>
        <v>0</v>
      </c>
      <c r="L139" s="124">
        <f t="shared" si="33"/>
        <v>0</v>
      </c>
      <c r="M139" s="294"/>
      <c r="O139" s="52"/>
    </row>
    <row r="140" spans="1:15" s="30" customFormat="1" ht="13.5" customHeight="1" x14ac:dyDescent="0.2">
      <c r="A140" s="73" t="s">
        <v>227</v>
      </c>
      <c r="B140" s="153" t="s">
        <v>228</v>
      </c>
      <c r="C140" s="100">
        <v>26358</v>
      </c>
      <c r="D140" s="60">
        <v>-4100</v>
      </c>
      <c r="E140" s="152">
        <f t="shared" si="32"/>
        <v>22258</v>
      </c>
      <c r="F140" s="103">
        <v>6008</v>
      </c>
      <c r="G140" s="104">
        <v>0</v>
      </c>
      <c r="H140" s="61">
        <f t="shared" si="36"/>
        <v>0</v>
      </c>
      <c r="I140" s="124">
        <v>0</v>
      </c>
      <c r="J140" s="59">
        <f t="shared" si="22"/>
        <v>0</v>
      </c>
      <c r="K140" s="61">
        <f t="shared" si="35"/>
        <v>6008</v>
      </c>
      <c r="L140" s="124">
        <f t="shared" si="33"/>
        <v>22258</v>
      </c>
      <c r="M140" s="294">
        <f t="shared" si="34"/>
        <v>0</v>
      </c>
      <c r="O140" s="52"/>
    </row>
    <row r="141" spans="1:15" s="30" customFormat="1" ht="16.5" customHeight="1" x14ac:dyDescent="0.2">
      <c r="A141" s="78" t="s">
        <v>229</v>
      </c>
      <c r="B141" s="149" t="s">
        <v>230</v>
      </c>
      <c r="C141" s="149">
        <v>154320</v>
      </c>
      <c r="D141" s="306">
        <v>-17400</v>
      </c>
      <c r="E141" s="155">
        <f t="shared" si="32"/>
        <v>136920</v>
      </c>
      <c r="F141" s="107">
        <v>4650</v>
      </c>
      <c r="G141" s="101">
        <v>345.6</v>
      </c>
      <c r="H141" s="65">
        <f t="shared" si="36"/>
        <v>345.6</v>
      </c>
      <c r="I141" s="150">
        <v>0</v>
      </c>
      <c r="J141" s="305">
        <f t="shared" si="22"/>
        <v>345.6</v>
      </c>
      <c r="K141" s="95">
        <f t="shared" si="35"/>
        <v>4304.3999999999996</v>
      </c>
      <c r="L141" s="150">
        <f t="shared" si="33"/>
        <v>136574.39999999999</v>
      </c>
      <c r="M141" s="293">
        <f t="shared" si="34"/>
        <v>7.4322580645161294</v>
      </c>
      <c r="O141" s="52"/>
    </row>
    <row r="142" spans="1:15" s="30" customFormat="1" ht="14.25" customHeight="1" x14ac:dyDescent="0.2">
      <c r="A142" s="80">
        <v>290</v>
      </c>
      <c r="B142" s="108" t="s">
        <v>231</v>
      </c>
      <c r="C142" s="109">
        <f>SUM(C143:C150)</f>
        <v>0</v>
      </c>
      <c r="D142" s="109">
        <f>SUM(D143:D151)</f>
        <v>67500</v>
      </c>
      <c r="E142" s="109">
        <f t="shared" ref="E142:E151" si="37">+C142+D142</f>
        <v>67500</v>
      </c>
      <c r="F142" s="109">
        <f>SUM(F143:F151)</f>
        <v>67500</v>
      </c>
      <c r="G142" s="109">
        <f>SUM(G143:G151)</f>
        <v>11535.89</v>
      </c>
      <c r="H142" s="65">
        <f t="shared" si="36"/>
        <v>11535.89</v>
      </c>
      <c r="I142" s="109">
        <f>SUM(I143:I151)</f>
        <v>99</v>
      </c>
      <c r="J142" s="305">
        <f t="shared" si="22"/>
        <v>11436.89</v>
      </c>
      <c r="K142" s="65">
        <f t="shared" si="35"/>
        <v>55964.11</v>
      </c>
      <c r="L142" s="110">
        <f t="shared" si="33"/>
        <v>55964.11</v>
      </c>
      <c r="M142" s="293">
        <f t="shared" si="34"/>
        <v>17.090207407407409</v>
      </c>
      <c r="O142" s="52"/>
    </row>
    <row r="143" spans="1:15" ht="16.5" customHeight="1" x14ac:dyDescent="0.2">
      <c r="A143" s="73">
        <v>291</v>
      </c>
      <c r="B143" s="111" t="s">
        <v>232</v>
      </c>
      <c r="C143" s="109"/>
      <c r="D143" s="112">
        <v>3000</v>
      </c>
      <c r="E143" s="112">
        <f t="shared" si="37"/>
        <v>3000</v>
      </c>
      <c r="F143" s="112">
        <v>3000</v>
      </c>
      <c r="G143" s="113">
        <v>99</v>
      </c>
      <c r="H143" s="113">
        <f t="shared" si="36"/>
        <v>99</v>
      </c>
      <c r="I143" s="113">
        <v>99</v>
      </c>
      <c r="J143" s="59">
        <f t="shared" si="22"/>
        <v>0</v>
      </c>
      <c r="K143" s="61">
        <f t="shared" si="35"/>
        <v>2901</v>
      </c>
      <c r="L143" s="113">
        <f t="shared" si="33"/>
        <v>2901</v>
      </c>
      <c r="M143" s="294">
        <f t="shared" si="34"/>
        <v>3.3</v>
      </c>
      <c r="O143" s="51"/>
    </row>
    <row r="144" spans="1:15" ht="18.75" customHeight="1" x14ac:dyDescent="0.2">
      <c r="A144" s="81">
        <v>292</v>
      </c>
      <c r="B144" s="111" t="s">
        <v>305</v>
      </c>
      <c r="C144" s="114"/>
      <c r="D144" s="112">
        <v>6000</v>
      </c>
      <c r="E144" s="112">
        <f t="shared" si="37"/>
        <v>6000</v>
      </c>
      <c r="F144" s="112">
        <v>6000</v>
      </c>
      <c r="G144" s="113">
        <v>5561.43</v>
      </c>
      <c r="H144" s="113">
        <f t="shared" si="36"/>
        <v>5561.43</v>
      </c>
      <c r="I144" s="113"/>
      <c r="J144" s="59">
        <f t="shared" si="22"/>
        <v>5561.43</v>
      </c>
      <c r="K144" s="61">
        <f t="shared" si="35"/>
        <v>438.56999999999971</v>
      </c>
      <c r="L144" s="113">
        <f t="shared" si="33"/>
        <v>438.56999999999971</v>
      </c>
      <c r="M144" s="294">
        <f t="shared" si="34"/>
        <v>92.6905</v>
      </c>
      <c r="O144" s="51"/>
    </row>
    <row r="145" spans="1:15" ht="21" customHeight="1" x14ac:dyDescent="0.2">
      <c r="A145" s="73">
        <v>293</v>
      </c>
      <c r="B145" s="111" t="s">
        <v>233</v>
      </c>
      <c r="C145" s="112"/>
      <c r="D145" s="112">
        <v>42000</v>
      </c>
      <c r="E145" s="112">
        <f t="shared" si="37"/>
        <v>42000</v>
      </c>
      <c r="F145" s="112">
        <v>42000</v>
      </c>
      <c r="G145" s="113">
        <v>0</v>
      </c>
      <c r="H145" s="113">
        <f t="shared" si="36"/>
        <v>0</v>
      </c>
      <c r="I145" s="113"/>
      <c r="J145" s="59">
        <f t="shared" si="22"/>
        <v>0</v>
      </c>
      <c r="K145" s="61">
        <f t="shared" si="35"/>
        <v>42000</v>
      </c>
      <c r="L145" s="113">
        <f t="shared" si="33"/>
        <v>42000</v>
      </c>
      <c r="M145" s="294">
        <f t="shared" si="34"/>
        <v>0</v>
      </c>
      <c r="O145" s="51"/>
    </row>
    <row r="146" spans="1:15" ht="21" customHeight="1" x14ac:dyDescent="0.2">
      <c r="A146" s="73">
        <v>294</v>
      </c>
      <c r="B146" s="111" t="s">
        <v>349</v>
      </c>
      <c r="C146" s="112"/>
      <c r="D146" s="112">
        <v>4000</v>
      </c>
      <c r="E146" s="112">
        <f t="shared" si="37"/>
        <v>4000</v>
      </c>
      <c r="F146" s="113">
        <v>4000</v>
      </c>
      <c r="G146" s="113">
        <v>582.16999999999996</v>
      </c>
      <c r="H146" s="113">
        <f t="shared" si="36"/>
        <v>582.16999999999996</v>
      </c>
      <c r="I146" s="113"/>
      <c r="J146" s="59">
        <f t="shared" si="22"/>
        <v>582.16999999999996</v>
      </c>
      <c r="K146" s="61">
        <f t="shared" si="35"/>
        <v>3417.83</v>
      </c>
      <c r="L146" s="113">
        <f t="shared" si="33"/>
        <v>3417.83</v>
      </c>
      <c r="M146" s="294">
        <f t="shared" si="34"/>
        <v>14.554249999999998</v>
      </c>
      <c r="O146" s="51"/>
    </row>
    <row r="147" spans="1:15" ht="19.5" customHeight="1" x14ac:dyDescent="0.2">
      <c r="A147" s="79">
        <v>295</v>
      </c>
      <c r="B147" s="115" t="s">
        <v>313</v>
      </c>
      <c r="C147" s="109"/>
      <c r="D147" s="112">
        <v>2000</v>
      </c>
      <c r="E147" s="112">
        <f t="shared" si="37"/>
        <v>2000</v>
      </c>
      <c r="F147" s="113">
        <v>2000</v>
      </c>
      <c r="G147" s="113">
        <v>1068.93</v>
      </c>
      <c r="H147" s="113">
        <f t="shared" si="36"/>
        <v>1068.93</v>
      </c>
      <c r="I147" s="113"/>
      <c r="J147" s="59">
        <f t="shared" si="22"/>
        <v>1068.93</v>
      </c>
      <c r="K147" s="61">
        <f t="shared" si="35"/>
        <v>931.06999999999994</v>
      </c>
      <c r="L147" s="113">
        <f t="shared" si="33"/>
        <v>931.06999999999994</v>
      </c>
      <c r="M147" s="294">
        <f t="shared" si="34"/>
        <v>53.4465</v>
      </c>
      <c r="O147" s="51"/>
    </row>
    <row r="148" spans="1:15" ht="17.25" customHeight="1" x14ac:dyDescent="0.2">
      <c r="A148" s="73">
        <v>296</v>
      </c>
      <c r="B148" s="111" t="s">
        <v>306</v>
      </c>
      <c r="C148" s="112"/>
      <c r="D148" s="112">
        <v>3000</v>
      </c>
      <c r="E148" s="112">
        <f t="shared" si="37"/>
        <v>3000</v>
      </c>
      <c r="F148" s="113">
        <v>3000</v>
      </c>
      <c r="G148" s="113">
        <v>0</v>
      </c>
      <c r="H148" s="113">
        <f t="shared" si="36"/>
        <v>0</v>
      </c>
      <c r="I148" s="113"/>
      <c r="J148" s="59">
        <f t="shared" si="22"/>
        <v>0</v>
      </c>
      <c r="K148" s="61">
        <f t="shared" si="35"/>
        <v>3000</v>
      </c>
      <c r="L148" s="113">
        <f t="shared" si="33"/>
        <v>3000</v>
      </c>
      <c r="M148" s="294">
        <f t="shared" si="34"/>
        <v>0</v>
      </c>
      <c r="O148" s="51"/>
    </row>
    <row r="149" spans="1:15" ht="16.5" customHeight="1" x14ac:dyDescent="0.2">
      <c r="A149" s="79">
        <v>297</v>
      </c>
      <c r="B149" s="115" t="s">
        <v>234</v>
      </c>
      <c r="C149" s="109"/>
      <c r="D149" s="112">
        <v>300</v>
      </c>
      <c r="E149" s="112">
        <f t="shared" si="37"/>
        <v>300</v>
      </c>
      <c r="F149" s="113">
        <v>300</v>
      </c>
      <c r="G149" s="113">
        <v>0</v>
      </c>
      <c r="H149" s="116">
        <f t="shared" si="36"/>
        <v>0</v>
      </c>
      <c r="I149" s="113"/>
      <c r="J149" s="59">
        <f t="shared" si="22"/>
        <v>0</v>
      </c>
      <c r="K149" s="61">
        <f t="shared" si="35"/>
        <v>300</v>
      </c>
      <c r="L149" s="113">
        <f t="shared" si="33"/>
        <v>300</v>
      </c>
      <c r="M149" s="294">
        <f t="shared" si="34"/>
        <v>0</v>
      </c>
      <c r="O149" s="51"/>
    </row>
    <row r="150" spans="1:15" ht="14.25" customHeight="1" x14ac:dyDescent="0.2">
      <c r="A150" s="79">
        <v>298</v>
      </c>
      <c r="B150" s="115" t="s">
        <v>235</v>
      </c>
      <c r="C150" s="109"/>
      <c r="D150" s="112">
        <v>6200</v>
      </c>
      <c r="E150" s="112">
        <f t="shared" si="37"/>
        <v>6200</v>
      </c>
      <c r="F150" s="113">
        <v>6200</v>
      </c>
      <c r="G150" s="113">
        <v>4224.3599999999997</v>
      </c>
      <c r="H150" s="113">
        <f t="shared" si="36"/>
        <v>4224.3599999999997</v>
      </c>
      <c r="I150" s="113"/>
      <c r="J150" s="59">
        <f t="shared" si="22"/>
        <v>4224.3599999999997</v>
      </c>
      <c r="K150" s="61">
        <f t="shared" si="35"/>
        <v>1975.6400000000003</v>
      </c>
      <c r="L150" s="113">
        <f t="shared" si="33"/>
        <v>1975.6400000000003</v>
      </c>
      <c r="M150" s="294">
        <f t="shared" si="34"/>
        <v>68.13483870967741</v>
      </c>
      <c r="O150" s="51"/>
    </row>
    <row r="151" spans="1:15" ht="17.25" customHeight="1" x14ac:dyDescent="0.2">
      <c r="A151" s="82">
        <v>299</v>
      </c>
      <c r="B151" s="115" t="s">
        <v>288</v>
      </c>
      <c r="C151" s="109"/>
      <c r="D151" s="112">
        <v>1000</v>
      </c>
      <c r="E151" s="112">
        <f t="shared" si="37"/>
        <v>1000</v>
      </c>
      <c r="F151" s="113">
        <v>1000</v>
      </c>
      <c r="G151" s="113">
        <v>0</v>
      </c>
      <c r="H151" s="113">
        <f t="shared" si="36"/>
        <v>0</v>
      </c>
      <c r="I151" s="113">
        <v>0</v>
      </c>
      <c r="J151" s="59">
        <f t="shared" si="22"/>
        <v>0</v>
      </c>
      <c r="K151" s="61">
        <f t="shared" si="35"/>
        <v>1000</v>
      </c>
      <c r="L151" s="113">
        <f t="shared" si="33"/>
        <v>1000</v>
      </c>
      <c r="M151" s="294">
        <f t="shared" si="34"/>
        <v>0</v>
      </c>
      <c r="O151" s="51"/>
    </row>
    <row r="152" spans="1:15" ht="0.6" customHeight="1" thickBot="1" x14ac:dyDescent="0.25">
      <c r="A152" s="139" t="s">
        <v>236</v>
      </c>
      <c r="B152" s="140" t="s">
        <v>237</v>
      </c>
      <c r="C152" s="141">
        <f>+C153+C163+C171+C172+C173+C167+C168+C170</f>
        <v>0</v>
      </c>
      <c r="D152" s="141">
        <f>D153+D163+D167+D168+D170+D172+D171+D173+D174</f>
        <v>0</v>
      </c>
      <c r="E152" s="141">
        <f>SUM(C152:D152)</f>
        <v>0</v>
      </c>
      <c r="F152" s="141">
        <f>F153+F163+F167+F168+F170+F172+F171+F173+F174</f>
        <v>0</v>
      </c>
      <c r="G152" s="141">
        <f>G153+G163+G167+G168+G170+G171+G172+G173+G174</f>
        <v>0</v>
      </c>
      <c r="H152" s="142">
        <f>O152+G152</f>
        <v>0</v>
      </c>
      <c r="I152" s="141">
        <f>I153+I163+I167+I168+I171+I172+I173+I174</f>
        <v>0</v>
      </c>
      <c r="J152" s="141">
        <f>J153+J163+J167+J168+J171+J172+J173+J174</f>
        <v>0</v>
      </c>
      <c r="K152" s="143">
        <f t="shared" si="35"/>
        <v>0</v>
      </c>
      <c r="L152" s="142">
        <f t="shared" si="33"/>
        <v>0</v>
      </c>
      <c r="M152" s="296" t="s">
        <v>4</v>
      </c>
      <c r="O152" s="51"/>
    </row>
    <row r="153" spans="1:15" ht="18" hidden="1" customHeight="1" x14ac:dyDescent="0.2">
      <c r="A153" s="80">
        <v>300</v>
      </c>
      <c r="B153" s="117" t="s">
        <v>238</v>
      </c>
      <c r="C153" s="110">
        <f>SUM(C154:C160)</f>
        <v>0</v>
      </c>
      <c r="D153" s="110">
        <f>SUM(D154:D161)</f>
        <v>0</v>
      </c>
      <c r="E153" s="109">
        <f t="shared" ref="E153" si="38">+C153+D153</f>
        <v>0</v>
      </c>
      <c r="F153" s="110">
        <f>SUM(F154:F161)</f>
        <v>0</v>
      </c>
      <c r="G153" s="110"/>
      <c r="H153" s="110">
        <f>+O153+G153</f>
        <v>0</v>
      </c>
      <c r="I153" s="110"/>
      <c r="J153" s="64">
        <f t="shared" si="22"/>
        <v>0</v>
      </c>
      <c r="K153" s="65">
        <f t="shared" si="35"/>
        <v>0</v>
      </c>
      <c r="L153" s="110">
        <f t="shared" si="33"/>
        <v>0</v>
      </c>
      <c r="M153" s="297"/>
      <c r="O153" s="51"/>
    </row>
    <row r="154" spans="1:15" ht="16.899999999999999" hidden="1" customHeight="1" x14ac:dyDescent="0.2">
      <c r="A154" s="79">
        <v>301</v>
      </c>
      <c r="B154" s="111" t="s">
        <v>358</v>
      </c>
      <c r="C154" s="112"/>
      <c r="D154" s="112"/>
      <c r="E154" s="112"/>
      <c r="F154" s="113"/>
      <c r="G154" s="113"/>
      <c r="H154" s="113">
        <f>+O154+G154</f>
        <v>0</v>
      </c>
      <c r="I154" s="113"/>
      <c r="J154" s="59">
        <f t="shared" si="22"/>
        <v>0</v>
      </c>
      <c r="K154" s="61">
        <f t="shared" si="35"/>
        <v>0</v>
      </c>
      <c r="L154" s="113">
        <f t="shared" si="33"/>
        <v>0</v>
      </c>
      <c r="M154" s="297"/>
      <c r="O154" s="51"/>
    </row>
    <row r="155" spans="1:15" ht="16.899999999999999" hidden="1" customHeight="1" x14ac:dyDescent="0.2">
      <c r="A155" s="79">
        <v>302</v>
      </c>
      <c r="B155" s="111" t="s">
        <v>363</v>
      </c>
      <c r="C155" s="112"/>
      <c r="D155" s="112"/>
      <c r="E155" s="112"/>
      <c r="F155" s="113"/>
      <c r="G155" s="113"/>
      <c r="H155" s="113">
        <f>+O155+G155</f>
        <v>0</v>
      </c>
      <c r="I155" s="113"/>
      <c r="J155" s="59">
        <f t="shared" si="22"/>
        <v>0</v>
      </c>
      <c r="K155" s="61">
        <f t="shared" si="35"/>
        <v>0</v>
      </c>
      <c r="L155" s="113">
        <f t="shared" si="33"/>
        <v>0</v>
      </c>
      <c r="M155" s="297"/>
      <c r="O155" s="51"/>
    </row>
    <row r="156" spans="1:15" ht="16.899999999999999" hidden="1" customHeight="1" x14ac:dyDescent="0.2">
      <c r="A156" s="79">
        <v>303</v>
      </c>
      <c r="B156" s="111" t="s">
        <v>357</v>
      </c>
      <c r="C156" s="112"/>
      <c r="D156" s="112"/>
      <c r="E156" s="112"/>
      <c r="F156" s="113"/>
      <c r="G156" s="113"/>
      <c r="H156" s="113">
        <f t="shared" ref="H156:H173" si="39">+O156+G156</f>
        <v>0</v>
      </c>
      <c r="I156" s="113"/>
      <c r="J156" s="59">
        <f t="shared" si="22"/>
        <v>0</v>
      </c>
      <c r="K156" s="61">
        <f t="shared" si="35"/>
        <v>0</v>
      </c>
      <c r="L156" s="113">
        <f t="shared" ref="L156:L205" si="40">+E156-H156</f>
        <v>0</v>
      </c>
      <c r="M156" s="297"/>
      <c r="O156" s="51"/>
    </row>
    <row r="157" spans="1:15" ht="12.6" hidden="1" customHeight="1" x14ac:dyDescent="0.2">
      <c r="A157" s="79">
        <v>304</v>
      </c>
      <c r="B157" s="111" t="s">
        <v>350</v>
      </c>
      <c r="C157" s="112"/>
      <c r="D157" s="112"/>
      <c r="E157" s="112"/>
      <c r="F157" s="113"/>
      <c r="G157" s="113"/>
      <c r="H157" s="113">
        <f t="shared" si="39"/>
        <v>0</v>
      </c>
      <c r="I157" s="113"/>
      <c r="J157" s="59">
        <f t="shared" ref="J157:J204" si="41">H157-I157</f>
        <v>0</v>
      </c>
      <c r="K157" s="61">
        <f t="shared" ref="K157:K190" si="42">+F157-H157</f>
        <v>0</v>
      </c>
      <c r="L157" s="113">
        <f t="shared" si="40"/>
        <v>0</v>
      </c>
      <c r="M157" s="297"/>
      <c r="O157" s="51"/>
    </row>
    <row r="158" spans="1:15" ht="0.6" hidden="1" customHeight="1" x14ac:dyDescent="0.2">
      <c r="A158" s="79">
        <v>305</v>
      </c>
      <c r="B158" s="111" t="s">
        <v>296</v>
      </c>
      <c r="C158" s="112">
        <v>0</v>
      </c>
      <c r="D158" s="112"/>
      <c r="E158" s="112"/>
      <c r="F158" s="113"/>
      <c r="G158" s="113"/>
      <c r="H158" s="113">
        <f t="shared" si="39"/>
        <v>0</v>
      </c>
      <c r="I158" s="113"/>
      <c r="J158" s="59">
        <f t="shared" si="41"/>
        <v>0</v>
      </c>
      <c r="K158" s="61">
        <f t="shared" si="42"/>
        <v>0</v>
      </c>
      <c r="L158" s="113">
        <f t="shared" si="40"/>
        <v>0</v>
      </c>
      <c r="M158" s="297"/>
      <c r="O158" s="51"/>
    </row>
    <row r="159" spans="1:15" ht="15" hidden="1" customHeight="1" x14ac:dyDescent="0.2">
      <c r="A159" s="79">
        <v>307</v>
      </c>
      <c r="B159" s="111" t="s">
        <v>334</v>
      </c>
      <c r="C159" s="112"/>
      <c r="D159" s="112"/>
      <c r="E159" s="112"/>
      <c r="F159" s="113"/>
      <c r="G159" s="113"/>
      <c r="H159" s="113">
        <f t="shared" si="39"/>
        <v>0</v>
      </c>
      <c r="I159" s="113"/>
      <c r="J159" s="59">
        <f t="shared" si="41"/>
        <v>0</v>
      </c>
      <c r="K159" s="61">
        <f t="shared" si="42"/>
        <v>0</v>
      </c>
      <c r="L159" s="113">
        <f t="shared" si="40"/>
        <v>0</v>
      </c>
      <c r="M159" s="297"/>
      <c r="O159" s="51"/>
    </row>
    <row r="160" spans="1:15" ht="15" hidden="1" customHeight="1" x14ac:dyDescent="0.2">
      <c r="A160" s="79">
        <v>308</v>
      </c>
      <c r="B160" s="111" t="s">
        <v>283</v>
      </c>
      <c r="C160" s="112"/>
      <c r="D160" s="112"/>
      <c r="E160" s="112"/>
      <c r="F160" s="113"/>
      <c r="G160" s="113"/>
      <c r="H160" s="113">
        <f t="shared" si="39"/>
        <v>0</v>
      </c>
      <c r="I160" s="113"/>
      <c r="J160" s="59">
        <f t="shared" si="41"/>
        <v>0</v>
      </c>
      <c r="K160" s="61">
        <f t="shared" si="42"/>
        <v>0</v>
      </c>
      <c r="L160" s="113">
        <f t="shared" si="40"/>
        <v>0</v>
      </c>
      <c r="M160" s="297"/>
      <c r="O160" s="51"/>
    </row>
    <row r="161" spans="1:15" ht="14.45" hidden="1" customHeight="1" x14ac:dyDescent="0.2">
      <c r="A161" s="79">
        <v>309</v>
      </c>
      <c r="B161" s="111" t="s">
        <v>243</v>
      </c>
      <c r="C161" s="112"/>
      <c r="D161" s="112"/>
      <c r="E161" s="112"/>
      <c r="F161" s="113"/>
      <c r="G161" s="113"/>
      <c r="H161" s="113">
        <f t="shared" si="39"/>
        <v>0</v>
      </c>
      <c r="I161" s="113"/>
      <c r="J161" s="59">
        <f t="shared" si="41"/>
        <v>0</v>
      </c>
      <c r="K161" s="61">
        <f t="shared" si="42"/>
        <v>0</v>
      </c>
      <c r="L161" s="113">
        <f t="shared" si="40"/>
        <v>0</v>
      </c>
      <c r="M161" s="297"/>
      <c r="O161" s="51"/>
    </row>
    <row r="162" spans="1:15" ht="0.6" hidden="1" customHeight="1" x14ac:dyDescent="0.2">
      <c r="A162" s="79"/>
      <c r="B162" s="111"/>
      <c r="C162" s="112"/>
      <c r="D162" s="112"/>
      <c r="E162" s="112"/>
      <c r="F162" s="113"/>
      <c r="G162" s="113"/>
      <c r="H162" s="113"/>
      <c r="I162" s="113"/>
      <c r="J162" s="59">
        <f t="shared" si="41"/>
        <v>0</v>
      </c>
      <c r="K162" s="61"/>
      <c r="L162" s="113"/>
      <c r="M162" s="297"/>
      <c r="O162" s="51"/>
    </row>
    <row r="163" spans="1:15" ht="12.6" hidden="1" customHeight="1" x14ac:dyDescent="0.2">
      <c r="A163" s="80">
        <v>310</v>
      </c>
      <c r="B163" s="117" t="s">
        <v>239</v>
      </c>
      <c r="C163" s="109">
        <f>+C164+C165+C166</f>
        <v>0</v>
      </c>
      <c r="D163" s="109"/>
      <c r="E163" s="109"/>
      <c r="F163" s="109"/>
      <c r="G163" s="109"/>
      <c r="H163" s="110">
        <f t="shared" si="39"/>
        <v>0</v>
      </c>
      <c r="I163" s="109"/>
      <c r="J163" s="59">
        <f t="shared" si="41"/>
        <v>0</v>
      </c>
      <c r="K163" s="61">
        <f t="shared" si="42"/>
        <v>0</v>
      </c>
      <c r="L163" s="110">
        <f t="shared" si="40"/>
        <v>0</v>
      </c>
      <c r="M163" s="297"/>
      <c r="O163" s="51"/>
    </row>
    <row r="164" spans="1:15" ht="13.5" hidden="1" customHeight="1" x14ac:dyDescent="0.2">
      <c r="A164" s="79">
        <v>313</v>
      </c>
      <c r="B164" s="111" t="s">
        <v>290</v>
      </c>
      <c r="C164" s="112"/>
      <c r="D164" s="112"/>
      <c r="E164" s="112"/>
      <c r="F164" s="112"/>
      <c r="G164" s="113"/>
      <c r="H164" s="113">
        <f t="shared" si="39"/>
        <v>0</v>
      </c>
      <c r="I164" s="113"/>
      <c r="J164" s="59">
        <f t="shared" si="41"/>
        <v>0</v>
      </c>
      <c r="K164" s="61">
        <f t="shared" si="42"/>
        <v>0</v>
      </c>
      <c r="L164" s="113">
        <f t="shared" si="40"/>
        <v>0</v>
      </c>
      <c r="M164" s="297"/>
      <c r="O164" s="51"/>
    </row>
    <row r="165" spans="1:15" ht="15" hidden="1" customHeight="1" x14ac:dyDescent="0.2">
      <c r="A165" s="79">
        <v>314</v>
      </c>
      <c r="B165" s="111" t="s">
        <v>291</v>
      </c>
      <c r="C165" s="112">
        <v>0</v>
      </c>
      <c r="D165" s="112"/>
      <c r="E165" s="112"/>
      <c r="F165" s="112"/>
      <c r="G165" s="113"/>
      <c r="H165" s="113">
        <f t="shared" si="39"/>
        <v>0</v>
      </c>
      <c r="I165" s="113"/>
      <c r="J165" s="59">
        <f t="shared" si="41"/>
        <v>0</v>
      </c>
      <c r="K165" s="61">
        <f t="shared" si="42"/>
        <v>0</v>
      </c>
      <c r="L165" s="113">
        <f t="shared" si="40"/>
        <v>0</v>
      </c>
      <c r="M165" s="297"/>
      <c r="O165" s="51"/>
    </row>
    <row r="166" spans="1:15" ht="15" hidden="1" customHeight="1" x14ac:dyDescent="0.2">
      <c r="A166" s="79">
        <v>319</v>
      </c>
      <c r="B166" s="111" t="s">
        <v>275</v>
      </c>
      <c r="C166" s="112"/>
      <c r="D166" s="112"/>
      <c r="E166" s="112"/>
      <c r="F166" s="112"/>
      <c r="G166" s="113"/>
      <c r="H166" s="113">
        <f t="shared" si="39"/>
        <v>0</v>
      </c>
      <c r="I166" s="113"/>
      <c r="J166" s="59">
        <f t="shared" si="41"/>
        <v>0</v>
      </c>
      <c r="K166" s="61">
        <f t="shared" si="42"/>
        <v>0</v>
      </c>
      <c r="L166" s="113">
        <f t="shared" si="40"/>
        <v>0</v>
      </c>
      <c r="M166" s="297"/>
      <c r="O166" s="51"/>
    </row>
    <row r="167" spans="1:15" ht="13.9" hidden="1" customHeight="1" x14ac:dyDescent="0.2">
      <c r="A167" s="80">
        <v>320</v>
      </c>
      <c r="B167" s="108" t="s">
        <v>240</v>
      </c>
      <c r="C167" s="109">
        <v>0</v>
      </c>
      <c r="D167" s="109"/>
      <c r="E167" s="109"/>
      <c r="F167" s="110"/>
      <c r="G167" s="110"/>
      <c r="H167" s="110">
        <f t="shared" si="39"/>
        <v>0</v>
      </c>
      <c r="I167" s="110"/>
      <c r="J167" s="59">
        <f t="shared" si="41"/>
        <v>0</v>
      </c>
      <c r="K167" s="65">
        <f t="shared" si="42"/>
        <v>0</v>
      </c>
      <c r="L167" s="110">
        <f t="shared" si="40"/>
        <v>0</v>
      </c>
      <c r="M167" s="297"/>
      <c r="O167" s="51"/>
    </row>
    <row r="168" spans="1:15" ht="15.6" hidden="1" customHeight="1" x14ac:dyDescent="0.2">
      <c r="A168" s="80">
        <v>330</v>
      </c>
      <c r="B168" s="108" t="s">
        <v>351</v>
      </c>
      <c r="C168" s="109">
        <v>0</v>
      </c>
      <c r="D168" s="109"/>
      <c r="E168" s="109"/>
      <c r="F168" s="110"/>
      <c r="G168" s="110"/>
      <c r="H168" s="110">
        <f t="shared" si="39"/>
        <v>0</v>
      </c>
      <c r="I168" s="110"/>
      <c r="J168" s="64">
        <f t="shared" si="41"/>
        <v>0</v>
      </c>
      <c r="K168" s="65">
        <f t="shared" si="42"/>
        <v>0</v>
      </c>
      <c r="L168" s="110">
        <f t="shared" si="40"/>
        <v>0</v>
      </c>
      <c r="M168" s="297"/>
      <c r="O168" s="51"/>
    </row>
    <row r="169" spans="1:15" ht="15.6" hidden="1" customHeight="1" x14ac:dyDescent="0.2">
      <c r="A169" s="79">
        <v>332</v>
      </c>
      <c r="B169" s="115" t="s">
        <v>241</v>
      </c>
      <c r="C169" s="109"/>
      <c r="D169" s="112"/>
      <c r="E169" s="112"/>
      <c r="F169" s="113"/>
      <c r="G169" s="110"/>
      <c r="H169" s="113">
        <f t="shared" si="39"/>
        <v>0</v>
      </c>
      <c r="I169" s="307"/>
      <c r="J169" s="59">
        <f t="shared" si="41"/>
        <v>0</v>
      </c>
      <c r="K169" s="61">
        <f t="shared" si="42"/>
        <v>0</v>
      </c>
      <c r="L169" s="113">
        <f t="shared" si="40"/>
        <v>0</v>
      </c>
      <c r="M169" s="298"/>
      <c r="O169" s="51"/>
    </row>
    <row r="170" spans="1:15" ht="13.9" hidden="1" customHeight="1" x14ac:dyDescent="0.2">
      <c r="A170" s="80">
        <v>340</v>
      </c>
      <c r="B170" s="108" t="s">
        <v>91</v>
      </c>
      <c r="C170" s="109">
        <v>0</v>
      </c>
      <c r="D170" s="109"/>
      <c r="E170" s="109"/>
      <c r="F170" s="110"/>
      <c r="G170" s="110"/>
      <c r="H170" s="110">
        <f t="shared" si="39"/>
        <v>0</v>
      </c>
      <c r="I170" s="307"/>
      <c r="J170" s="64">
        <f t="shared" si="41"/>
        <v>0</v>
      </c>
      <c r="K170" s="65">
        <f t="shared" si="42"/>
        <v>0</v>
      </c>
      <c r="L170" s="110">
        <f t="shared" si="40"/>
        <v>0</v>
      </c>
      <c r="M170" s="297"/>
      <c r="O170" s="51"/>
    </row>
    <row r="171" spans="1:15" ht="13.9" hidden="1" customHeight="1" x14ac:dyDescent="0.2">
      <c r="A171" s="80">
        <v>350</v>
      </c>
      <c r="B171" s="108" t="s">
        <v>242</v>
      </c>
      <c r="C171" s="109">
        <v>0</v>
      </c>
      <c r="D171" s="109"/>
      <c r="E171" s="109"/>
      <c r="F171" s="110"/>
      <c r="G171" s="110"/>
      <c r="H171" s="110">
        <f t="shared" si="39"/>
        <v>0</v>
      </c>
      <c r="I171" s="307"/>
      <c r="J171" s="64">
        <f t="shared" si="41"/>
        <v>0</v>
      </c>
      <c r="K171" s="65">
        <f t="shared" si="42"/>
        <v>0</v>
      </c>
      <c r="L171" s="110">
        <f t="shared" si="40"/>
        <v>0</v>
      </c>
      <c r="M171" s="297"/>
      <c r="O171" s="51"/>
    </row>
    <row r="172" spans="1:15" ht="13.15" hidden="1" customHeight="1" x14ac:dyDescent="0.2">
      <c r="A172" s="80">
        <v>370</v>
      </c>
      <c r="B172" s="108" t="s">
        <v>243</v>
      </c>
      <c r="C172" s="109">
        <v>0</v>
      </c>
      <c r="D172" s="109"/>
      <c r="E172" s="109"/>
      <c r="F172" s="110"/>
      <c r="G172" s="110"/>
      <c r="H172" s="110">
        <f t="shared" si="39"/>
        <v>0</v>
      </c>
      <c r="I172" s="307"/>
      <c r="J172" s="64">
        <f t="shared" si="41"/>
        <v>0</v>
      </c>
      <c r="K172" s="65">
        <f t="shared" si="42"/>
        <v>0</v>
      </c>
      <c r="L172" s="110">
        <f t="shared" si="40"/>
        <v>0</v>
      </c>
      <c r="M172" s="297"/>
      <c r="O172" s="51"/>
    </row>
    <row r="173" spans="1:15" ht="13.15" hidden="1" customHeight="1" x14ac:dyDescent="0.2">
      <c r="A173" s="80">
        <v>380</v>
      </c>
      <c r="B173" s="108" t="s">
        <v>244</v>
      </c>
      <c r="C173" s="109"/>
      <c r="D173" s="109"/>
      <c r="E173" s="109"/>
      <c r="F173" s="110"/>
      <c r="G173" s="110"/>
      <c r="H173" s="110">
        <f t="shared" si="39"/>
        <v>0</v>
      </c>
      <c r="I173" s="307"/>
      <c r="J173" s="64">
        <f t="shared" si="41"/>
        <v>0</v>
      </c>
      <c r="K173" s="65">
        <f t="shared" si="42"/>
        <v>0</v>
      </c>
      <c r="L173" s="110">
        <f t="shared" si="40"/>
        <v>0</v>
      </c>
      <c r="M173" s="297"/>
      <c r="O173" s="51"/>
    </row>
    <row r="174" spans="1:15" ht="12.6" hidden="1" customHeight="1" x14ac:dyDescent="0.2">
      <c r="A174" s="80">
        <v>390</v>
      </c>
      <c r="B174" s="108" t="s">
        <v>294</v>
      </c>
      <c r="C174" s="118"/>
      <c r="D174" s="119"/>
      <c r="E174" s="119"/>
      <c r="F174" s="120"/>
      <c r="G174" s="120"/>
      <c r="H174" s="121">
        <f>SUM(H175:H179)</f>
        <v>0</v>
      </c>
      <c r="I174" s="307"/>
      <c r="J174" s="64">
        <f t="shared" si="41"/>
        <v>0</v>
      </c>
      <c r="K174" s="65">
        <f t="shared" si="42"/>
        <v>0</v>
      </c>
      <c r="L174" s="122">
        <f t="shared" si="40"/>
        <v>0</v>
      </c>
      <c r="M174" s="297"/>
      <c r="O174" s="51"/>
    </row>
    <row r="175" spans="1:15" ht="12.6" hidden="1" customHeight="1" x14ac:dyDescent="0.2">
      <c r="A175" s="80">
        <v>391</v>
      </c>
      <c r="B175" s="115" t="s">
        <v>294</v>
      </c>
      <c r="C175" s="123"/>
      <c r="D175" s="100"/>
      <c r="E175" s="100"/>
      <c r="F175" s="124"/>
      <c r="G175" s="124"/>
      <c r="H175" s="125">
        <f>+O175+G175</f>
        <v>0</v>
      </c>
      <c r="I175" s="308"/>
      <c r="J175" s="59">
        <f t="shared" si="41"/>
        <v>0</v>
      </c>
      <c r="K175" s="61">
        <f t="shared" si="42"/>
        <v>0</v>
      </c>
      <c r="L175" s="126">
        <f t="shared" si="40"/>
        <v>0</v>
      </c>
      <c r="M175" s="298"/>
      <c r="O175" s="51"/>
    </row>
    <row r="176" spans="1:15" ht="12.6" hidden="1" customHeight="1" x14ac:dyDescent="0.2">
      <c r="A176" s="80">
        <v>393</v>
      </c>
      <c r="B176" s="115" t="s">
        <v>352</v>
      </c>
      <c r="C176" s="123"/>
      <c r="D176" s="100"/>
      <c r="E176" s="100"/>
      <c r="F176" s="124"/>
      <c r="G176" s="124"/>
      <c r="H176" s="125">
        <f>+O176+G176</f>
        <v>0</v>
      </c>
      <c r="I176" s="308"/>
      <c r="J176" s="59">
        <f t="shared" si="41"/>
        <v>0</v>
      </c>
      <c r="K176" s="61">
        <f t="shared" si="42"/>
        <v>0</v>
      </c>
      <c r="L176" s="126">
        <f t="shared" si="40"/>
        <v>0</v>
      </c>
      <c r="M176" s="298"/>
      <c r="O176" s="51"/>
    </row>
    <row r="177" spans="1:18" ht="12.6" hidden="1" customHeight="1" x14ac:dyDescent="0.2">
      <c r="A177" s="80">
        <v>396</v>
      </c>
      <c r="B177" s="115" t="s">
        <v>294</v>
      </c>
      <c r="C177" s="123"/>
      <c r="D177" s="100"/>
      <c r="E177" s="100"/>
      <c r="F177" s="124"/>
      <c r="G177" s="124"/>
      <c r="H177" s="125">
        <f>+O177+G177</f>
        <v>0</v>
      </c>
      <c r="I177" s="308"/>
      <c r="J177" s="59">
        <f t="shared" si="41"/>
        <v>0</v>
      </c>
      <c r="K177" s="61">
        <f t="shared" si="42"/>
        <v>0</v>
      </c>
      <c r="L177" s="126">
        <f t="shared" si="40"/>
        <v>0</v>
      </c>
      <c r="M177" s="298"/>
      <c r="O177" s="51"/>
    </row>
    <row r="178" spans="1:18" ht="12.6" hidden="1" customHeight="1" x14ac:dyDescent="0.2">
      <c r="A178" s="80">
        <v>398</v>
      </c>
      <c r="B178" s="115" t="s">
        <v>294</v>
      </c>
      <c r="C178" s="123"/>
      <c r="D178" s="100"/>
      <c r="E178" s="100"/>
      <c r="F178" s="124"/>
      <c r="G178" s="124"/>
      <c r="H178" s="125">
        <f>+O178+G178</f>
        <v>0</v>
      </c>
      <c r="I178" s="308"/>
      <c r="J178" s="59">
        <f t="shared" si="41"/>
        <v>0</v>
      </c>
      <c r="K178" s="61">
        <f t="shared" si="42"/>
        <v>0</v>
      </c>
      <c r="L178" s="126">
        <f t="shared" si="40"/>
        <v>0</v>
      </c>
      <c r="M178" s="298"/>
      <c r="O178" s="51"/>
    </row>
    <row r="179" spans="1:18" ht="12.6" hidden="1" customHeight="1" x14ac:dyDescent="0.2">
      <c r="A179" s="80">
        <v>399</v>
      </c>
      <c r="B179" s="115" t="s">
        <v>341</v>
      </c>
      <c r="C179" s="123"/>
      <c r="D179" s="127"/>
      <c r="E179" s="127"/>
      <c r="F179" s="128"/>
      <c r="G179" s="128">
        <v>0</v>
      </c>
      <c r="H179" s="113">
        <f>+O179+G179</f>
        <v>0</v>
      </c>
      <c r="I179" s="309"/>
      <c r="J179" s="59">
        <f t="shared" si="41"/>
        <v>0</v>
      </c>
      <c r="K179" s="61">
        <f t="shared" si="42"/>
        <v>0</v>
      </c>
      <c r="L179" s="126">
        <f t="shared" si="40"/>
        <v>0</v>
      </c>
      <c r="M179" s="298" t="s">
        <v>4</v>
      </c>
      <c r="O179" s="51"/>
    </row>
    <row r="180" spans="1:18" ht="15" customHeight="1" x14ac:dyDescent="0.2">
      <c r="A180" s="144">
        <v>4</v>
      </c>
      <c r="B180" s="160" t="s">
        <v>245</v>
      </c>
      <c r="C180" s="160">
        <f>SUM(C181)</f>
        <v>1143898</v>
      </c>
      <c r="D180" s="160">
        <f>+D181+D183</f>
        <v>0</v>
      </c>
      <c r="E180" s="160">
        <f t="shared" ref="E180:E187" si="43">+C180+D180</f>
        <v>1143898</v>
      </c>
      <c r="F180" s="161">
        <f>+F181+F183</f>
        <v>291949</v>
      </c>
      <c r="G180" s="162">
        <f>+G181+G183</f>
        <v>41466.5</v>
      </c>
      <c r="H180" s="163">
        <f>O180+G180</f>
        <v>41466.5</v>
      </c>
      <c r="I180" s="164">
        <f>+I181+I183</f>
        <v>0</v>
      </c>
      <c r="J180" s="303">
        <f>J181+J183</f>
        <v>41466.5</v>
      </c>
      <c r="K180" s="165">
        <f t="shared" si="42"/>
        <v>250482.5</v>
      </c>
      <c r="L180" s="163">
        <f t="shared" si="40"/>
        <v>1102431.5</v>
      </c>
      <c r="M180" s="299">
        <f t="shared" ref="M180:M203" si="44">+H180*100/F180</f>
        <v>14.203336884181827</v>
      </c>
      <c r="O180" s="51"/>
    </row>
    <row r="181" spans="1:18" x14ac:dyDescent="0.2">
      <c r="A181" s="80">
        <v>430</v>
      </c>
      <c r="B181" s="154" t="s">
        <v>246</v>
      </c>
      <c r="C181" s="119">
        <f>SUM(C182)</f>
        <v>1143898</v>
      </c>
      <c r="D181" s="154">
        <f>SUM(D182)</f>
        <v>0</v>
      </c>
      <c r="E181" s="119">
        <f t="shared" si="43"/>
        <v>1143898</v>
      </c>
      <c r="F181" s="166">
        <f>+F182</f>
        <v>291949</v>
      </c>
      <c r="G181" s="167">
        <f>+G182</f>
        <v>41466.5</v>
      </c>
      <c r="H181" s="65">
        <f>+O181+G181</f>
        <v>41466.5</v>
      </c>
      <c r="I181" s="119">
        <f>SUM(I182)</f>
        <v>0</v>
      </c>
      <c r="J181" s="64">
        <f t="shared" si="41"/>
        <v>41466.5</v>
      </c>
      <c r="K181" s="65">
        <f t="shared" si="42"/>
        <v>250482.5</v>
      </c>
      <c r="L181" s="120">
        <f t="shared" si="40"/>
        <v>1102431.5</v>
      </c>
      <c r="M181" s="295">
        <f t="shared" si="44"/>
        <v>14.203336884181827</v>
      </c>
      <c r="O181" s="51"/>
    </row>
    <row r="182" spans="1:18" ht="13.5" customHeight="1" x14ac:dyDescent="0.2">
      <c r="A182" s="79">
        <v>439</v>
      </c>
      <c r="B182" s="151" t="s">
        <v>247</v>
      </c>
      <c r="C182" s="100">
        <v>1143898</v>
      </c>
      <c r="D182" s="100">
        <v>0</v>
      </c>
      <c r="E182" s="100">
        <f t="shared" si="43"/>
        <v>1143898</v>
      </c>
      <c r="F182" s="152">
        <v>291949</v>
      </c>
      <c r="G182" s="168">
        <v>41466.5</v>
      </c>
      <c r="H182" s="61">
        <f>+O182+G182</f>
        <v>41466.5</v>
      </c>
      <c r="I182" s="100">
        <v>0</v>
      </c>
      <c r="J182" s="59">
        <f t="shared" si="41"/>
        <v>41466.5</v>
      </c>
      <c r="K182" s="61">
        <f t="shared" si="42"/>
        <v>250482.5</v>
      </c>
      <c r="L182" s="124">
        <f t="shared" si="40"/>
        <v>1102431.5</v>
      </c>
      <c r="M182" s="294">
        <f t="shared" si="44"/>
        <v>14.203336884181827</v>
      </c>
      <c r="O182" s="51"/>
    </row>
    <row r="183" spans="1:18" ht="13.5" customHeight="1" x14ac:dyDescent="0.2">
      <c r="A183" s="80">
        <v>490</v>
      </c>
      <c r="B183" s="154" t="s">
        <v>248</v>
      </c>
      <c r="C183" s="100">
        <f>SUM(C184)</f>
        <v>0</v>
      </c>
      <c r="D183" s="119">
        <f>+D184</f>
        <v>0</v>
      </c>
      <c r="E183" s="119">
        <f t="shared" si="43"/>
        <v>0</v>
      </c>
      <c r="F183" s="166">
        <f>+F184</f>
        <v>0</v>
      </c>
      <c r="G183" s="99">
        <f>+G184</f>
        <v>0</v>
      </c>
      <c r="H183" s="119">
        <f>+H184</f>
        <v>0</v>
      </c>
      <c r="I183" s="119">
        <f>I184</f>
        <v>0</v>
      </c>
      <c r="J183" s="64">
        <f t="shared" si="41"/>
        <v>0</v>
      </c>
      <c r="K183" s="61">
        <f t="shared" si="42"/>
        <v>0</v>
      </c>
      <c r="L183" s="120">
        <f t="shared" si="40"/>
        <v>0</v>
      </c>
      <c r="M183" s="295"/>
      <c r="O183" s="51"/>
    </row>
    <row r="184" spans="1:18" ht="14.45" customHeight="1" x14ac:dyDescent="0.2">
      <c r="A184" s="79">
        <v>494</v>
      </c>
      <c r="B184" s="151" t="s">
        <v>249</v>
      </c>
      <c r="C184" s="100"/>
      <c r="D184" s="100">
        <v>0</v>
      </c>
      <c r="E184" s="100">
        <f t="shared" si="43"/>
        <v>0</v>
      </c>
      <c r="F184" s="97">
        <v>0</v>
      </c>
      <c r="G184" s="169">
        <v>0</v>
      </c>
      <c r="H184" s="124">
        <f>+O184+G184</f>
        <v>0</v>
      </c>
      <c r="I184" s="124">
        <v>0</v>
      </c>
      <c r="J184" s="59">
        <f t="shared" si="41"/>
        <v>0</v>
      </c>
      <c r="K184" s="61">
        <f t="shared" si="42"/>
        <v>0</v>
      </c>
      <c r="L184" s="124">
        <f t="shared" si="40"/>
        <v>0</v>
      </c>
      <c r="M184" s="294"/>
      <c r="O184" s="51"/>
    </row>
    <row r="185" spans="1:18" ht="15.75" customHeight="1" x14ac:dyDescent="0.2">
      <c r="A185" s="145" t="s">
        <v>250</v>
      </c>
      <c r="B185" s="170" t="s">
        <v>317</v>
      </c>
      <c r="C185" s="164">
        <f>C186+C188+C194+C197+C201</f>
        <v>4209105</v>
      </c>
      <c r="D185" s="164">
        <f>+D186+D188+D197+D194+D201</f>
        <v>199000</v>
      </c>
      <c r="E185" s="171">
        <f t="shared" si="43"/>
        <v>4408105</v>
      </c>
      <c r="F185" s="164">
        <f>+F186+F188+F194+F197+F201</f>
        <v>735843</v>
      </c>
      <c r="G185" s="172">
        <f>+G186+G188+G197+G194+G201</f>
        <v>5577.62</v>
      </c>
      <c r="H185" s="164">
        <f>O185+G185</f>
        <v>5577.62</v>
      </c>
      <c r="I185" s="164">
        <f>+I186+I188+I197+I194+I201</f>
        <v>5577.62</v>
      </c>
      <c r="J185" s="172">
        <f>+J186+J188+J197+J194+J201</f>
        <v>0</v>
      </c>
      <c r="K185" s="165">
        <f t="shared" si="42"/>
        <v>730265.38</v>
      </c>
      <c r="L185" s="163">
        <f t="shared" si="40"/>
        <v>4402527.38</v>
      </c>
      <c r="M185" s="299">
        <f t="shared" si="44"/>
        <v>0.75799049525510198</v>
      </c>
      <c r="O185" s="315"/>
    </row>
    <row r="186" spans="1:18" s="30" customFormat="1" x14ac:dyDescent="0.2">
      <c r="A186" s="72" t="s">
        <v>252</v>
      </c>
      <c r="B186" s="173" t="s">
        <v>253</v>
      </c>
      <c r="C186" s="119">
        <f>SUM(C187)</f>
        <v>118164</v>
      </c>
      <c r="D186" s="119">
        <f>SUM(D187)</f>
        <v>0</v>
      </c>
      <c r="E186" s="119">
        <f t="shared" si="43"/>
        <v>118164</v>
      </c>
      <c r="F186" s="166">
        <f>+F187</f>
        <v>14000</v>
      </c>
      <c r="G186" s="167">
        <f>+G187</f>
        <v>3777.62</v>
      </c>
      <c r="H186" s="120">
        <f>SUM(H187)</f>
        <v>3777.62</v>
      </c>
      <c r="I186" s="119">
        <f>+I187</f>
        <v>3777.62</v>
      </c>
      <c r="J186" s="59">
        <f t="shared" si="41"/>
        <v>0</v>
      </c>
      <c r="K186" s="65">
        <f t="shared" si="42"/>
        <v>10222.380000000001</v>
      </c>
      <c r="L186" s="120">
        <f t="shared" si="40"/>
        <v>114386.38</v>
      </c>
      <c r="M186" s="295">
        <f t="shared" si="44"/>
        <v>26.983000000000001</v>
      </c>
      <c r="O186" s="52"/>
    </row>
    <row r="187" spans="1:18" s="30" customFormat="1" ht="13.5" customHeight="1" x14ac:dyDescent="0.2">
      <c r="A187" s="73" t="s">
        <v>254</v>
      </c>
      <c r="B187" s="153" t="s">
        <v>333</v>
      </c>
      <c r="C187" s="100">
        <v>118164</v>
      </c>
      <c r="D187" s="100"/>
      <c r="E187" s="100">
        <f t="shared" si="43"/>
        <v>118164</v>
      </c>
      <c r="F187" s="152">
        <v>14000</v>
      </c>
      <c r="G187" s="168">
        <v>3777.62</v>
      </c>
      <c r="H187" s="61">
        <f>+O187+G187</f>
        <v>3777.62</v>
      </c>
      <c r="I187" s="100">
        <v>3777.62</v>
      </c>
      <c r="J187" s="59">
        <f t="shared" si="41"/>
        <v>0</v>
      </c>
      <c r="K187" s="61">
        <f t="shared" si="42"/>
        <v>10222.380000000001</v>
      </c>
      <c r="L187" s="124">
        <f t="shared" si="40"/>
        <v>114386.38</v>
      </c>
      <c r="M187" s="294">
        <f t="shared" si="44"/>
        <v>26.983000000000001</v>
      </c>
      <c r="O187" s="52"/>
      <c r="P187" s="30" t="s">
        <v>4</v>
      </c>
      <c r="Q187" s="30" t="s">
        <v>4</v>
      </c>
    </row>
    <row r="188" spans="1:18" s="30" customFormat="1" x14ac:dyDescent="0.2">
      <c r="A188" s="77" t="s">
        <v>255</v>
      </c>
      <c r="B188" s="154" t="s">
        <v>122</v>
      </c>
      <c r="C188" s="119">
        <f>SUM(C189:C193)</f>
        <v>3997848</v>
      </c>
      <c r="D188" s="119">
        <f>SUM(D189:D193)</f>
        <v>199000</v>
      </c>
      <c r="E188" s="119">
        <f>SUM(C188:D188)</f>
        <v>4196848</v>
      </c>
      <c r="F188" s="166">
        <f>+F189+F190+F192+F193</f>
        <v>699000</v>
      </c>
      <c r="G188" s="167">
        <f>SUM(G189:G193)</f>
        <v>0</v>
      </c>
      <c r="H188" s="65">
        <f>+O188+G188</f>
        <v>0</v>
      </c>
      <c r="I188" s="119">
        <f>SUM(I189:I193)</f>
        <v>0</v>
      </c>
      <c r="J188" s="59">
        <f t="shared" si="41"/>
        <v>0</v>
      </c>
      <c r="K188" s="65">
        <f t="shared" si="42"/>
        <v>699000</v>
      </c>
      <c r="L188" s="120">
        <f t="shared" si="40"/>
        <v>4196848</v>
      </c>
      <c r="M188" s="295">
        <f t="shared" si="44"/>
        <v>0</v>
      </c>
      <c r="O188" s="52"/>
      <c r="R188" s="7" t="s">
        <v>4</v>
      </c>
    </row>
    <row r="189" spans="1:18" s="30" customFormat="1" ht="14.25" customHeight="1" x14ac:dyDescent="0.2">
      <c r="A189" s="79">
        <v>611</v>
      </c>
      <c r="B189" s="151" t="s">
        <v>278</v>
      </c>
      <c r="C189" s="100">
        <v>1800</v>
      </c>
      <c r="D189" s="100"/>
      <c r="E189" s="100">
        <f>SUM(C189:D189)</f>
        <v>1800</v>
      </c>
      <c r="F189" s="97"/>
      <c r="G189" s="169">
        <v>0</v>
      </c>
      <c r="H189" s="61">
        <f>+O189+G189</f>
        <v>0</v>
      </c>
      <c r="I189" s="124">
        <v>0</v>
      </c>
      <c r="J189" s="59">
        <f t="shared" si="41"/>
        <v>0</v>
      </c>
      <c r="K189" s="61">
        <f t="shared" si="42"/>
        <v>0</v>
      </c>
      <c r="L189" s="124">
        <f t="shared" si="40"/>
        <v>1800</v>
      </c>
      <c r="M189" s="294"/>
      <c r="O189" s="52"/>
    </row>
    <row r="190" spans="1:18" s="30" customFormat="1" ht="13.5" customHeight="1" x14ac:dyDescent="0.2">
      <c r="A190" s="79">
        <v>612</v>
      </c>
      <c r="B190" s="151" t="s">
        <v>308</v>
      </c>
      <c r="C190" s="100">
        <v>452502</v>
      </c>
      <c r="D190" s="100">
        <v>199000</v>
      </c>
      <c r="E190" s="100">
        <f>SUM(C190:D190)</f>
        <v>651502</v>
      </c>
      <c r="F190" s="97">
        <v>199000</v>
      </c>
      <c r="G190" s="169">
        <v>0</v>
      </c>
      <c r="H190" s="61">
        <v>0</v>
      </c>
      <c r="I190" s="124">
        <v>0</v>
      </c>
      <c r="J190" s="59">
        <f t="shared" si="41"/>
        <v>0</v>
      </c>
      <c r="K190" s="61">
        <f t="shared" si="42"/>
        <v>199000</v>
      </c>
      <c r="L190" s="124">
        <f t="shared" si="40"/>
        <v>651502</v>
      </c>
      <c r="M190" s="294">
        <f t="shared" si="44"/>
        <v>0</v>
      </c>
      <c r="O190" s="52"/>
    </row>
    <row r="191" spans="1:18" s="30" customFormat="1" ht="12" hidden="1" customHeight="1" x14ac:dyDescent="0.2">
      <c r="A191" s="79">
        <v>613</v>
      </c>
      <c r="B191" s="151" t="s">
        <v>287</v>
      </c>
      <c r="C191" s="100">
        <v>0</v>
      </c>
      <c r="D191" s="100"/>
      <c r="E191" s="100">
        <f t="shared" ref="E191:E199" si="45">+C191+D191</f>
        <v>0</v>
      </c>
      <c r="F191" s="97"/>
      <c r="G191" s="169"/>
      <c r="H191" s="61">
        <f t="shared" ref="H191:H204" si="46">+O191+G191</f>
        <v>0</v>
      </c>
      <c r="I191" s="124"/>
      <c r="J191" s="59">
        <f t="shared" si="41"/>
        <v>0</v>
      </c>
      <c r="K191" s="61">
        <f t="shared" ref="K191:K202" si="47">+F191-H191</f>
        <v>0</v>
      </c>
      <c r="L191" s="124">
        <f t="shared" si="40"/>
        <v>0</v>
      </c>
      <c r="M191" s="294" t="e">
        <f t="shared" si="44"/>
        <v>#DIV/0!</v>
      </c>
      <c r="O191" s="52"/>
    </row>
    <row r="192" spans="1:18" s="30" customFormat="1" ht="12.75" customHeight="1" x14ac:dyDescent="0.2">
      <c r="A192" s="79">
        <v>614</v>
      </c>
      <c r="B192" s="151" t="s">
        <v>286</v>
      </c>
      <c r="C192" s="100">
        <v>3500000</v>
      </c>
      <c r="D192" s="100"/>
      <c r="E192" s="100">
        <f t="shared" si="45"/>
        <v>3500000</v>
      </c>
      <c r="F192" s="97">
        <v>500000</v>
      </c>
      <c r="G192" s="169">
        <v>0</v>
      </c>
      <c r="H192" s="61">
        <f t="shared" si="46"/>
        <v>0</v>
      </c>
      <c r="I192" s="124">
        <v>0</v>
      </c>
      <c r="J192" s="59">
        <f t="shared" si="41"/>
        <v>0</v>
      </c>
      <c r="K192" s="61">
        <f t="shared" si="47"/>
        <v>500000</v>
      </c>
      <c r="L192" s="124">
        <f t="shared" si="40"/>
        <v>3500000</v>
      </c>
      <c r="M192" s="294">
        <f t="shared" si="44"/>
        <v>0</v>
      </c>
      <c r="O192" s="52"/>
    </row>
    <row r="193" spans="1:15" s="30" customFormat="1" ht="13.5" customHeight="1" x14ac:dyDescent="0.2">
      <c r="A193" s="79">
        <v>619</v>
      </c>
      <c r="B193" s="151" t="s">
        <v>284</v>
      </c>
      <c r="C193" s="100">
        <v>43546</v>
      </c>
      <c r="D193" s="100"/>
      <c r="E193" s="100">
        <f t="shared" si="45"/>
        <v>43546</v>
      </c>
      <c r="F193" s="97">
        <v>0</v>
      </c>
      <c r="G193" s="169">
        <v>0</v>
      </c>
      <c r="H193" s="61">
        <f t="shared" si="46"/>
        <v>0</v>
      </c>
      <c r="I193" s="124">
        <v>0</v>
      </c>
      <c r="J193" s="59">
        <f t="shared" si="41"/>
        <v>0</v>
      </c>
      <c r="K193" s="61">
        <f t="shared" si="47"/>
        <v>0</v>
      </c>
      <c r="L193" s="124">
        <f t="shared" si="40"/>
        <v>43546</v>
      </c>
      <c r="M193" s="294" t="s">
        <v>4</v>
      </c>
      <c r="O193" s="52"/>
    </row>
    <row r="194" spans="1:15" s="30" customFormat="1" ht="13.5" customHeight="1" x14ac:dyDescent="0.2">
      <c r="A194" s="80">
        <v>620</v>
      </c>
      <c r="B194" s="154" t="s">
        <v>256</v>
      </c>
      <c r="C194" s="119">
        <f>+C195+C196</f>
        <v>77093</v>
      </c>
      <c r="D194" s="119">
        <f>SUM(D196)</f>
        <v>-500</v>
      </c>
      <c r="E194" s="119">
        <f t="shared" si="45"/>
        <v>76593</v>
      </c>
      <c r="F194" s="166">
        <f>+F195+F196</f>
        <v>14343</v>
      </c>
      <c r="G194" s="167">
        <f>+G196+G195</f>
        <v>1800</v>
      </c>
      <c r="H194" s="65">
        <f t="shared" si="46"/>
        <v>1800</v>
      </c>
      <c r="I194" s="119">
        <f>+I196+I195</f>
        <v>1800</v>
      </c>
      <c r="J194" s="59">
        <f t="shared" si="41"/>
        <v>0</v>
      </c>
      <c r="K194" s="65">
        <f t="shared" si="47"/>
        <v>12543</v>
      </c>
      <c r="L194" s="120">
        <f t="shared" si="40"/>
        <v>74793</v>
      </c>
      <c r="M194" s="294">
        <f t="shared" si="44"/>
        <v>12.549675800041832</v>
      </c>
      <c r="O194" s="52"/>
    </row>
    <row r="195" spans="1:15" s="30" customFormat="1" ht="13.5" customHeight="1" x14ac:dyDescent="0.2">
      <c r="A195" s="79" t="s">
        <v>276</v>
      </c>
      <c r="B195" s="151" t="s">
        <v>277</v>
      </c>
      <c r="C195" s="100">
        <v>0</v>
      </c>
      <c r="D195" s="100"/>
      <c r="E195" s="100">
        <f t="shared" si="45"/>
        <v>0</v>
      </c>
      <c r="F195" s="97">
        <v>0</v>
      </c>
      <c r="G195" s="169">
        <v>0</v>
      </c>
      <c r="H195" s="61">
        <f t="shared" si="46"/>
        <v>0</v>
      </c>
      <c r="I195" s="124">
        <v>0</v>
      </c>
      <c r="J195" s="59">
        <f t="shared" si="41"/>
        <v>0</v>
      </c>
      <c r="K195" s="61">
        <f t="shared" si="47"/>
        <v>0</v>
      </c>
      <c r="L195" s="124">
        <f t="shared" si="40"/>
        <v>0</v>
      </c>
      <c r="M195" s="294" t="s">
        <v>21</v>
      </c>
      <c r="O195" s="52"/>
    </row>
    <row r="196" spans="1:15" s="30" customFormat="1" ht="12" customHeight="1" x14ac:dyDescent="0.2">
      <c r="A196" s="79">
        <v>624</v>
      </c>
      <c r="B196" s="151" t="s">
        <v>257</v>
      </c>
      <c r="C196" s="100">
        <v>77093</v>
      </c>
      <c r="D196" s="100">
        <v>-500</v>
      </c>
      <c r="E196" s="100">
        <f t="shared" si="45"/>
        <v>76593</v>
      </c>
      <c r="F196" s="152">
        <v>14343</v>
      </c>
      <c r="G196" s="168">
        <v>1800</v>
      </c>
      <c r="H196" s="61">
        <f t="shared" si="46"/>
        <v>1800</v>
      </c>
      <c r="I196" s="100">
        <v>1800</v>
      </c>
      <c r="J196" s="59">
        <f t="shared" si="41"/>
        <v>0</v>
      </c>
      <c r="K196" s="61">
        <f t="shared" si="47"/>
        <v>12543</v>
      </c>
      <c r="L196" s="124">
        <f t="shared" si="40"/>
        <v>74793</v>
      </c>
      <c r="M196" s="294">
        <f t="shared" si="44"/>
        <v>12.549675800041832</v>
      </c>
      <c r="O196" s="52"/>
    </row>
    <row r="197" spans="1:15" s="30" customFormat="1" x14ac:dyDescent="0.2">
      <c r="A197" s="72" t="s">
        <v>258</v>
      </c>
      <c r="B197" s="173" t="s">
        <v>259</v>
      </c>
      <c r="C197" s="119">
        <f>SUM(C198:C200)</f>
        <v>16000</v>
      </c>
      <c r="D197" s="119"/>
      <c r="E197" s="119">
        <f t="shared" si="45"/>
        <v>16000</v>
      </c>
      <c r="F197" s="174">
        <f>F198+F200</f>
        <v>8000</v>
      </c>
      <c r="G197" s="175">
        <f>SUM(G198:G200)</f>
        <v>0</v>
      </c>
      <c r="H197" s="65">
        <f t="shared" si="46"/>
        <v>0</v>
      </c>
      <c r="I197" s="174">
        <f>SUM(I198:I200)</f>
        <v>0</v>
      </c>
      <c r="J197" s="59">
        <f t="shared" si="41"/>
        <v>0</v>
      </c>
      <c r="K197" s="65">
        <f t="shared" si="47"/>
        <v>8000</v>
      </c>
      <c r="L197" s="120">
        <f t="shared" si="40"/>
        <v>16000</v>
      </c>
      <c r="M197" s="294">
        <f t="shared" si="44"/>
        <v>0</v>
      </c>
      <c r="O197" s="52"/>
    </row>
    <row r="198" spans="1:15" s="30" customFormat="1" ht="13.5" customHeight="1" x14ac:dyDescent="0.2">
      <c r="A198" s="73">
        <v>662</v>
      </c>
      <c r="B198" s="153" t="s">
        <v>260</v>
      </c>
      <c r="C198" s="100">
        <v>10000</v>
      </c>
      <c r="D198" s="100"/>
      <c r="E198" s="100">
        <f t="shared" si="45"/>
        <v>10000</v>
      </c>
      <c r="F198" s="97">
        <v>5000</v>
      </c>
      <c r="G198" s="169">
        <v>0</v>
      </c>
      <c r="H198" s="61">
        <f t="shared" si="46"/>
        <v>0</v>
      </c>
      <c r="I198" s="124">
        <v>0</v>
      </c>
      <c r="J198" s="59">
        <f t="shared" si="41"/>
        <v>0</v>
      </c>
      <c r="K198" s="61">
        <f t="shared" si="47"/>
        <v>5000</v>
      </c>
      <c r="L198" s="124">
        <f t="shared" si="40"/>
        <v>10000</v>
      </c>
      <c r="M198" s="294">
        <f t="shared" si="44"/>
        <v>0</v>
      </c>
      <c r="O198" s="52"/>
    </row>
    <row r="199" spans="1:15" s="30" customFormat="1" ht="12.75" customHeight="1" x14ac:dyDescent="0.2">
      <c r="A199" s="73" t="s">
        <v>261</v>
      </c>
      <c r="B199" s="153" t="s">
        <v>262</v>
      </c>
      <c r="C199" s="100">
        <v>0</v>
      </c>
      <c r="D199" s="100"/>
      <c r="E199" s="100">
        <f t="shared" si="45"/>
        <v>0</v>
      </c>
      <c r="F199" s="97" t="s">
        <v>4</v>
      </c>
      <c r="G199" s="169">
        <v>0</v>
      </c>
      <c r="H199" s="61">
        <f t="shared" si="46"/>
        <v>0</v>
      </c>
      <c r="I199" s="124">
        <v>0</v>
      </c>
      <c r="J199" s="59">
        <f t="shared" si="41"/>
        <v>0</v>
      </c>
      <c r="K199" s="61" t="s">
        <v>4</v>
      </c>
      <c r="L199" s="124">
        <f t="shared" si="40"/>
        <v>0</v>
      </c>
      <c r="M199" s="294" t="s">
        <v>4</v>
      </c>
      <c r="O199" s="52"/>
    </row>
    <row r="200" spans="1:15" s="30" customFormat="1" ht="12.75" customHeight="1" x14ac:dyDescent="0.2">
      <c r="A200" s="73" t="s">
        <v>263</v>
      </c>
      <c r="B200" s="153" t="s">
        <v>264</v>
      </c>
      <c r="C200" s="100">
        <v>6000</v>
      </c>
      <c r="D200" s="100">
        <v>0</v>
      </c>
      <c r="E200" s="100">
        <f>+C200+D200</f>
        <v>6000</v>
      </c>
      <c r="F200" s="97">
        <v>3000</v>
      </c>
      <c r="G200" s="169">
        <v>0</v>
      </c>
      <c r="H200" s="61">
        <f t="shared" si="46"/>
        <v>0</v>
      </c>
      <c r="I200" s="124" t="s">
        <v>4</v>
      </c>
      <c r="J200" s="59" t="e">
        <f t="shared" si="41"/>
        <v>#VALUE!</v>
      </c>
      <c r="K200" s="61">
        <f t="shared" si="47"/>
        <v>3000</v>
      </c>
      <c r="L200" s="124">
        <f t="shared" si="40"/>
        <v>6000</v>
      </c>
      <c r="M200" s="294">
        <f t="shared" si="44"/>
        <v>0</v>
      </c>
      <c r="O200" s="52"/>
    </row>
    <row r="201" spans="1:15" s="30" customFormat="1" ht="13.5" customHeight="1" x14ac:dyDescent="0.2">
      <c r="A201" s="84">
        <v>690</v>
      </c>
      <c r="B201" s="120" t="s">
        <v>281</v>
      </c>
      <c r="C201" s="120">
        <f>+C202</f>
        <v>0</v>
      </c>
      <c r="D201" s="120">
        <f>SUM(D203)</f>
        <v>500</v>
      </c>
      <c r="E201" s="119">
        <f>+C201+D201</f>
        <v>500</v>
      </c>
      <c r="F201" s="174">
        <f>SUM(F203)</f>
        <v>500</v>
      </c>
      <c r="G201" s="175">
        <f>+G202+G204</f>
        <v>0</v>
      </c>
      <c r="H201" s="120">
        <f t="shared" si="46"/>
        <v>0</v>
      </c>
      <c r="I201" s="120">
        <f>+I202</f>
        <v>0</v>
      </c>
      <c r="J201" s="59">
        <f t="shared" si="41"/>
        <v>0</v>
      </c>
      <c r="K201" s="65">
        <f t="shared" si="47"/>
        <v>500</v>
      </c>
      <c r="L201" s="120">
        <f t="shared" si="40"/>
        <v>500</v>
      </c>
      <c r="M201" s="294">
        <f t="shared" si="44"/>
        <v>0</v>
      </c>
      <c r="O201" s="52"/>
    </row>
    <row r="202" spans="1:15" ht="16.899999999999999" customHeight="1" x14ac:dyDescent="0.2">
      <c r="A202" s="82">
        <v>692</v>
      </c>
      <c r="B202" s="176" t="s">
        <v>367</v>
      </c>
      <c r="C202" s="124"/>
      <c r="D202" s="124"/>
      <c r="E202" s="100">
        <f>+C202+D202</f>
        <v>0</v>
      </c>
      <c r="F202" s="97">
        <v>0</v>
      </c>
      <c r="G202" s="169">
        <v>0</v>
      </c>
      <c r="H202" s="124">
        <f t="shared" si="46"/>
        <v>0</v>
      </c>
      <c r="I202" s="124">
        <v>0</v>
      </c>
      <c r="J202" s="59">
        <f t="shared" si="41"/>
        <v>0</v>
      </c>
      <c r="K202" s="61">
        <f t="shared" si="47"/>
        <v>0</v>
      </c>
      <c r="L202" s="124">
        <f t="shared" si="40"/>
        <v>0</v>
      </c>
      <c r="M202" s="294" t="s">
        <v>4</v>
      </c>
      <c r="O202" s="51"/>
    </row>
    <row r="203" spans="1:15" ht="16.899999999999999" customHeight="1" x14ac:dyDescent="0.2">
      <c r="A203" s="82">
        <v>693</v>
      </c>
      <c r="B203" s="176" t="s">
        <v>377</v>
      </c>
      <c r="C203" s="124"/>
      <c r="D203" s="124">
        <v>500</v>
      </c>
      <c r="E203" s="100">
        <f>SUM(C203:D203)</f>
        <v>500</v>
      </c>
      <c r="F203" s="97">
        <v>500</v>
      </c>
      <c r="G203" s="342"/>
      <c r="H203" s="97"/>
      <c r="I203" s="124"/>
      <c r="J203" s="59"/>
      <c r="K203" s="61"/>
      <c r="L203" s="124"/>
      <c r="M203" s="294">
        <f t="shared" si="44"/>
        <v>0</v>
      </c>
      <c r="O203" s="51"/>
    </row>
    <row r="204" spans="1:15" ht="17.25" customHeight="1" thickBot="1" x14ac:dyDescent="0.25">
      <c r="A204" s="82">
        <v>697</v>
      </c>
      <c r="B204" s="176" t="s">
        <v>289</v>
      </c>
      <c r="C204" s="124"/>
      <c r="D204" s="124"/>
      <c r="E204" s="100">
        <f>+C204+D204</f>
        <v>0</v>
      </c>
      <c r="F204" s="97">
        <v>0</v>
      </c>
      <c r="G204" s="169">
        <v>0</v>
      </c>
      <c r="H204" s="61">
        <f t="shared" si="46"/>
        <v>0</v>
      </c>
      <c r="I204" s="124"/>
      <c r="J204" s="59">
        <f t="shared" si="41"/>
        <v>0</v>
      </c>
      <c r="K204" s="61">
        <f>+F204-H204</f>
        <v>0</v>
      </c>
      <c r="L204" s="120">
        <f t="shared" si="40"/>
        <v>0</v>
      </c>
      <c r="M204" s="294" t="s">
        <v>4</v>
      </c>
      <c r="O204" s="51"/>
    </row>
    <row r="205" spans="1:15" ht="28.9" customHeight="1" thickBot="1" x14ac:dyDescent="0.25">
      <c r="A205" s="83" t="s">
        <v>4</v>
      </c>
      <c r="B205" s="177" t="s">
        <v>265</v>
      </c>
      <c r="C205" s="178">
        <f t="shared" ref="C205:J205" si="48">+C185+C180+C152+C92+C38+C12</f>
        <v>111760510</v>
      </c>
      <c r="D205" s="178">
        <f t="shared" si="48"/>
        <v>0</v>
      </c>
      <c r="E205" s="178">
        <f t="shared" si="48"/>
        <v>111760510</v>
      </c>
      <c r="F205" s="178">
        <f t="shared" si="48"/>
        <v>18686707</v>
      </c>
      <c r="G205" s="179">
        <f t="shared" si="48"/>
        <v>5908126.7000000002</v>
      </c>
      <c r="H205" s="178">
        <f t="shared" si="48"/>
        <v>5908126.7000000002</v>
      </c>
      <c r="I205" s="178">
        <f t="shared" si="48"/>
        <v>5119961.91</v>
      </c>
      <c r="J205" s="179">
        <f t="shared" si="48"/>
        <v>788164.79000000027</v>
      </c>
      <c r="K205" s="180">
        <f>+F205-H205</f>
        <v>12778580.300000001</v>
      </c>
      <c r="L205" s="181">
        <f t="shared" si="40"/>
        <v>105852383.3</v>
      </c>
      <c r="M205" s="300">
        <f>+H205*100/F205</f>
        <v>31.61673536166645</v>
      </c>
      <c r="O205" s="51"/>
    </row>
    <row r="206" spans="1:15" x14ac:dyDescent="0.2">
      <c r="F206" s="26" t="s">
        <v>4</v>
      </c>
      <c r="I206" s="26" t="s">
        <v>4</v>
      </c>
    </row>
    <row r="207" spans="1:15" x14ac:dyDescent="0.2">
      <c r="F207" s="28" t="s">
        <v>4</v>
      </c>
      <c r="G207" s="188"/>
      <c r="I207" s="28" t="s">
        <v>4</v>
      </c>
    </row>
    <row r="208" spans="1:15" x14ac:dyDescent="0.2">
      <c r="I208" s="38" t="s">
        <v>4</v>
      </c>
      <c r="J208" s="38"/>
    </row>
    <row r="210" spans="5:5" x14ac:dyDescent="0.2">
      <c r="E210" s="28" t="s">
        <v>4</v>
      </c>
    </row>
  </sheetData>
  <mergeCells count="13">
    <mergeCell ref="A2:M2"/>
    <mergeCell ref="A3:M3"/>
    <mergeCell ref="A4:M4"/>
    <mergeCell ref="A5:M5"/>
    <mergeCell ref="C8:F9"/>
    <mergeCell ref="G8:H9"/>
    <mergeCell ref="I8:I10"/>
    <mergeCell ref="K8:L9"/>
    <mergeCell ref="M8:M10"/>
    <mergeCell ref="D10:D11"/>
    <mergeCell ref="B8:B11"/>
    <mergeCell ref="A8:A11"/>
    <mergeCell ref="J8:J10"/>
  </mergeCells>
  <pageMargins left="0.51181102362204722" right="0.11811023622047245" top="0.55118110236220474" bottom="0.55118110236220474" header="0.31496062992125984" footer="0.31496062992125984"/>
  <pageSetup scale="80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FFC000"/>
  </sheetPr>
  <dimension ref="A1:S404"/>
  <sheetViews>
    <sheetView showGridLines="0" showZeros="0" tabSelected="1" workbookViewId="0">
      <selection activeCell="T24" sqref="T24"/>
    </sheetView>
  </sheetViews>
  <sheetFormatPr baseColWidth="10" defaultColWidth="11.42578125" defaultRowHeight="13.5" x14ac:dyDescent="0.25"/>
  <cols>
    <col min="1" max="1" width="6.140625" customWidth="1"/>
    <col min="2" max="2" width="34.7109375" customWidth="1"/>
    <col min="3" max="3" width="0.28515625" customWidth="1"/>
    <col min="4" max="4" width="13.28515625" hidden="1" customWidth="1"/>
    <col min="5" max="5" width="13.140625" customWidth="1"/>
    <col min="6" max="6" width="11.42578125" customWidth="1"/>
    <col min="7" max="7" width="11.7109375" customWidth="1"/>
    <col min="8" max="8" width="13.28515625" customWidth="1"/>
    <col min="9" max="9" width="10.7109375" customWidth="1"/>
    <col min="10" max="10" width="13.5703125" customWidth="1"/>
    <col min="11" max="11" width="11.28515625" hidden="1" customWidth="1"/>
    <col min="12" max="12" width="10.7109375" style="20" hidden="1" customWidth="1"/>
    <col min="13" max="13" width="0.140625" hidden="1" customWidth="1"/>
    <col min="14" max="14" width="11.85546875" customWidth="1"/>
    <col min="15" max="15" width="14.28515625" customWidth="1"/>
    <col min="16" max="16" width="13.7109375" customWidth="1"/>
  </cols>
  <sheetData>
    <row r="1" spans="1:16" ht="16.899999999999999" customHeight="1" x14ac:dyDescent="0.25">
      <c r="A1" s="376" t="s">
        <v>330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</row>
    <row r="2" spans="1:16" ht="18" customHeight="1" x14ac:dyDescent="0.25">
      <c r="A2" s="376" t="s">
        <v>331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</row>
    <row r="3" spans="1:16" ht="15.6" customHeight="1" x14ac:dyDescent="0.25">
      <c r="A3" s="389" t="s">
        <v>362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16"/>
    </row>
    <row r="4" spans="1:16" ht="19.899999999999999" customHeight="1" x14ac:dyDescent="0.2">
      <c r="A4" s="390" t="s">
        <v>373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17"/>
    </row>
    <row r="5" spans="1:16" ht="3" hidden="1" customHeight="1" x14ac:dyDescent="0.3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40"/>
      <c r="N5" s="40"/>
    </row>
    <row r="6" spans="1:16" ht="10.9" customHeight="1" x14ac:dyDescent="0.3">
      <c r="A6" s="230"/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55"/>
      <c r="N6" s="55"/>
    </row>
    <row r="7" spans="1:16" ht="16.5" customHeight="1" x14ac:dyDescent="0.2">
      <c r="A7" s="385" t="s">
        <v>320</v>
      </c>
      <c r="B7" s="378" t="s">
        <v>0</v>
      </c>
      <c r="C7" s="384" t="s">
        <v>19</v>
      </c>
      <c r="D7" s="384"/>
      <c r="E7" s="384"/>
      <c r="F7" s="384"/>
      <c r="G7" s="384"/>
      <c r="H7" s="384"/>
      <c r="I7" s="378" t="s">
        <v>303</v>
      </c>
      <c r="J7" s="382" t="s">
        <v>316</v>
      </c>
      <c r="K7" s="382"/>
      <c r="L7" s="382"/>
      <c r="M7" s="382"/>
      <c r="N7" s="380" t="s">
        <v>347</v>
      </c>
    </row>
    <row r="8" spans="1:16" ht="21" customHeight="1" x14ac:dyDescent="0.2">
      <c r="A8" s="386"/>
      <c r="B8" s="383"/>
      <c r="C8" s="388" t="s">
        <v>42</v>
      </c>
      <c r="D8" s="388" t="s">
        <v>335</v>
      </c>
      <c r="E8" s="333" t="s">
        <v>5</v>
      </c>
      <c r="F8" s="333" t="s">
        <v>2</v>
      </c>
      <c r="G8" s="333" t="s">
        <v>20</v>
      </c>
      <c r="H8" s="333" t="s">
        <v>6</v>
      </c>
      <c r="I8" s="379"/>
      <c r="J8" s="333" t="s">
        <v>17</v>
      </c>
      <c r="K8" s="334"/>
      <c r="L8" s="334"/>
      <c r="M8" s="333" t="s">
        <v>18</v>
      </c>
      <c r="N8" s="381"/>
    </row>
    <row r="9" spans="1:16" ht="13.5" customHeight="1" x14ac:dyDescent="0.2">
      <c r="A9" s="387"/>
      <c r="B9" s="335"/>
      <c r="C9" s="379"/>
      <c r="D9" s="379"/>
      <c r="E9" s="336">
        <v>1</v>
      </c>
      <c r="F9" s="336">
        <v>2</v>
      </c>
      <c r="G9" s="336">
        <v>3</v>
      </c>
      <c r="H9" s="336">
        <v>4</v>
      </c>
      <c r="I9" s="337">
        <v>5</v>
      </c>
      <c r="J9" s="336" t="s">
        <v>321</v>
      </c>
      <c r="K9" s="335"/>
      <c r="L9" s="338"/>
      <c r="M9" s="336" t="s">
        <v>322</v>
      </c>
      <c r="N9" s="339" t="s">
        <v>378</v>
      </c>
    </row>
    <row r="10" spans="1:16" ht="23.25" customHeight="1" x14ac:dyDescent="0.2">
      <c r="A10" s="237" t="s">
        <v>46</v>
      </c>
      <c r="B10" s="238" t="s">
        <v>47</v>
      </c>
      <c r="C10" s="239">
        <f>+C11+C13+C14</f>
        <v>169614</v>
      </c>
      <c r="D10" s="239">
        <f>SUM(D12)</f>
        <v>0</v>
      </c>
      <c r="E10" s="239">
        <f>SUM(C10:D10)</f>
        <v>169614</v>
      </c>
      <c r="F10" s="239">
        <f>+F11+F13+F14</f>
        <v>27547</v>
      </c>
      <c r="G10" s="239">
        <f>+G11+G13+G14</f>
        <v>0</v>
      </c>
      <c r="H10" s="239">
        <f>+H11+H13+H14</f>
        <v>0</v>
      </c>
      <c r="I10" s="239">
        <f>+I11+I13+I14</f>
        <v>0</v>
      </c>
      <c r="J10" s="239">
        <f>F10-H10</f>
        <v>27547</v>
      </c>
      <c r="K10" s="239" t="e">
        <f>+K11+K13</f>
        <v>#REF!</v>
      </c>
      <c r="L10" s="240" t="e">
        <f>+#REF!*100/#REF!</f>
        <v>#REF!</v>
      </c>
      <c r="M10" s="241">
        <f>E10-H10</f>
        <v>169614</v>
      </c>
      <c r="N10" s="242">
        <f>H10/F10</f>
        <v>0</v>
      </c>
      <c r="P10">
        <v>0</v>
      </c>
    </row>
    <row r="11" spans="1:16" ht="18" customHeight="1" x14ac:dyDescent="0.2">
      <c r="A11" s="311" t="s">
        <v>48</v>
      </c>
      <c r="B11" s="312" t="s">
        <v>49</v>
      </c>
      <c r="C11" s="259">
        <f>SUM(C12:C12)</f>
        <v>143828</v>
      </c>
      <c r="D11" s="259"/>
      <c r="E11" s="259">
        <f>SUM(E12)</f>
        <v>143828</v>
      </c>
      <c r="F11" s="259">
        <f>SUM(F12)</f>
        <v>23972</v>
      </c>
      <c r="G11" s="259"/>
      <c r="H11" s="259">
        <f>SUM(H12:H12)</f>
        <v>0</v>
      </c>
      <c r="I11" s="259"/>
      <c r="J11" s="259">
        <f t="shared" ref="J11:J56" si="0">F11-H11</f>
        <v>23972</v>
      </c>
      <c r="K11" s="190" t="e">
        <f>+K12+K14</f>
        <v>#REF!</v>
      </c>
      <c r="L11" s="193" t="e">
        <f>+#REF!*100/#REF!</f>
        <v>#REF!</v>
      </c>
      <c r="M11" s="192">
        <f t="shared" ref="M11:M56" si="1">E11-H11</f>
        <v>143828</v>
      </c>
      <c r="N11" s="189"/>
      <c r="P11">
        <v>0</v>
      </c>
    </row>
    <row r="12" spans="1:16" ht="18" customHeight="1" x14ac:dyDescent="0.2">
      <c r="A12" s="244" t="s">
        <v>297</v>
      </c>
      <c r="B12" s="191" t="s">
        <v>298</v>
      </c>
      <c r="C12" s="190">
        <v>143828</v>
      </c>
      <c r="D12" s="313">
        <v>0</v>
      </c>
      <c r="E12" s="190">
        <f>SUM(C12:D12)</f>
        <v>143828</v>
      </c>
      <c r="F12" s="190">
        <v>23972</v>
      </c>
      <c r="G12" s="190"/>
      <c r="H12" s="190"/>
      <c r="I12" s="190"/>
      <c r="J12" s="190" t="s">
        <v>4</v>
      </c>
      <c r="K12" s="190" t="e">
        <f>+K13+K16</f>
        <v>#REF!</v>
      </c>
      <c r="L12" s="193" t="e">
        <f>+#REF!*100/#REF!</f>
        <v>#REF!</v>
      </c>
      <c r="M12" s="192">
        <f t="shared" si="1"/>
        <v>143828</v>
      </c>
      <c r="N12" s="189"/>
    </row>
    <row r="13" spans="1:16" ht="18" customHeight="1" x14ac:dyDescent="0.2">
      <c r="A13" s="244" t="s">
        <v>64</v>
      </c>
      <c r="B13" s="191" t="s">
        <v>309</v>
      </c>
      <c r="C13" s="190">
        <v>4128</v>
      </c>
      <c r="D13" s="190"/>
      <c r="E13" s="190">
        <f>SUM(C13:D13)</f>
        <v>4128</v>
      </c>
      <c r="F13" s="190">
        <v>0</v>
      </c>
      <c r="G13" s="190"/>
      <c r="H13" s="190"/>
      <c r="I13" s="190"/>
      <c r="J13" s="190">
        <f t="shared" si="0"/>
        <v>0</v>
      </c>
      <c r="K13" s="190" t="e">
        <f>+K14+K18</f>
        <v>#REF!</v>
      </c>
      <c r="L13" s="193" t="e">
        <f>+#REF!*100/#REF!</f>
        <v>#REF!</v>
      </c>
      <c r="M13" s="192">
        <f t="shared" si="1"/>
        <v>4128</v>
      </c>
      <c r="N13" s="189" t="s">
        <v>4</v>
      </c>
    </row>
    <row r="14" spans="1:16" ht="18" customHeight="1" x14ac:dyDescent="0.2">
      <c r="A14" s="244" t="s">
        <v>66</v>
      </c>
      <c r="B14" s="245" t="s">
        <v>310</v>
      </c>
      <c r="C14" s="190">
        <v>21658</v>
      </c>
      <c r="D14" s="190"/>
      <c r="E14" s="190">
        <f>SUM(C14:D14)</f>
        <v>21658</v>
      </c>
      <c r="F14" s="190">
        <v>3575</v>
      </c>
      <c r="G14" s="190"/>
      <c r="H14" s="190"/>
      <c r="I14" s="190"/>
      <c r="J14" s="190">
        <f t="shared" si="0"/>
        <v>3575</v>
      </c>
      <c r="K14" s="190" t="e">
        <f>+K16+#REF!</f>
        <v>#REF!</v>
      </c>
      <c r="L14" s="193" t="e">
        <f>+#REF!*100/#REF!</f>
        <v>#REF!</v>
      </c>
      <c r="M14" s="192">
        <f t="shared" si="1"/>
        <v>21658</v>
      </c>
      <c r="N14" s="189">
        <f>H14/F14</f>
        <v>0</v>
      </c>
    </row>
    <row r="15" spans="1:16" ht="9.6" customHeight="1" x14ac:dyDescent="0.3">
      <c r="A15" s="246"/>
      <c r="B15" s="247"/>
      <c r="C15" s="248"/>
      <c r="D15" s="248"/>
      <c r="E15" s="248"/>
      <c r="F15" s="248"/>
      <c r="G15" s="249"/>
      <c r="H15" s="249"/>
      <c r="I15" s="249"/>
      <c r="J15" s="248"/>
      <c r="K15" s="248"/>
      <c r="L15" s="250"/>
      <c r="M15" s="251"/>
      <c r="N15" s="252"/>
    </row>
    <row r="16" spans="1:16" ht="18" customHeight="1" x14ac:dyDescent="0.2">
      <c r="A16" s="253" t="s">
        <v>83</v>
      </c>
      <c r="B16" s="254" t="s">
        <v>84</v>
      </c>
      <c r="C16" s="255">
        <f>SUM(C18:C23)</f>
        <v>2357140</v>
      </c>
      <c r="D16" s="255">
        <f>SUM(D17:D24)</f>
        <v>-14732</v>
      </c>
      <c r="E16" s="255">
        <f t="shared" ref="E16:E24" si="2">SUM(C16:D16)</f>
        <v>2342408</v>
      </c>
      <c r="F16" s="255">
        <f>SUM(F17:F25)</f>
        <v>456697</v>
      </c>
      <c r="G16" s="255">
        <f>SUM(G17:G24)</f>
        <v>267.5</v>
      </c>
      <c r="H16" s="255">
        <f>P16+G16</f>
        <v>267.5</v>
      </c>
      <c r="I16" s="255">
        <f>SUM(I17:I25)</f>
        <v>0</v>
      </c>
      <c r="J16" s="255">
        <f t="shared" si="0"/>
        <v>456429.5</v>
      </c>
      <c r="K16" s="255" t="e">
        <f>+K18+K20</f>
        <v>#REF!</v>
      </c>
      <c r="L16" s="256" t="e">
        <f>+#REF!*100/#REF!</f>
        <v>#REF!</v>
      </c>
      <c r="M16" s="257">
        <f t="shared" si="1"/>
        <v>2342140.5</v>
      </c>
      <c r="N16" s="258">
        <f>H16/F16*100</f>
        <v>5.857275173692842E-2</v>
      </c>
    </row>
    <row r="17" spans="1:19" ht="18" customHeight="1" x14ac:dyDescent="0.2">
      <c r="A17" s="243">
        <v>110</v>
      </c>
      <c r="B17" s="287" t="s">
        <v>364</v>
      </c>
      <c r="C17" s="259"/>
      <c r="D17" s="190">
        <v>0</v>
      </c>
      <c r="E17" s="190">
        <f t="shared" si="2"/>
        <v>0</v>
      </c>
      <c r="F17" s="190">
        <v>0</v>
      </c>
      <c r="G17" s="190">
        <v>0</v>
      </c>
      <c r="H17" s="190">
        <f>P17+G17</f>
        <v>0</v>
      </c>
      <c r="I17" s="190">
        <v>0</v>
      </c>
      <c r="J17" s="190">
        <f t="shared" si="0"/>
        <v>0</v>
      </c>
      <c r="K17" s="190"/>
      <c r="L17" s="193"/>
      <c r="M17" s="192"/>
      <c r="N17" s="189" t="s">
        <v>4</v>
      </c>
    </row>
    <row r="18" spans="1:19" ht="18" customHeight="1" x14ac:dyDescent="0.2">
      <c r="A18" s="243">
        <v>120</v>
      </c>
      <c r="B18" s="191" t="s">
        <v>318</v>
      </c>
      <c r="C18" s="259" t="s">
        <v>4</v>
      </c>
      <c r="D18" s="260">
        <v>0</v>
      </c>
      <c r="E18" s="190">
        <f t="shared" si="2"/>
        <v>0</v>
      </c>
      <c r="F18" s="190" t="s">
        <v>4</v>
      </c>
      <c r="G18" s="190">
        <v>0</v>
      </c>
      <c r="H18" s="190">
        <v>0</v>
      </c>
      <c r="I18" s="190"/>
      <c r="J18" s="190">
        <v>0</v>
      </c>
      <c r="K18" s="190" t="e">
        <f>+#REF!+#REF!</f>
        <v>#REF!</v>
      </c>
      <c r="L18" s="193" t="e">
        <f>+#REF!*100/#REF!</f>
        <v>#REF!</v>
      </c>
      <c r="M18" s="192">
        <f t="shared" si="1"/>
        <v>0</v>
      </c>
      <c r="N18" s="189" t="s">
        <v>4</v>
      </c>
    </row>
    <row r="19" spans="1:19" ht="18" customHeight="1" x14ac:dyDescent="0.2">
      <c r="A19" s="243">
        <v>130</v>
      </c>
      <c r="B19" s="191" t="s">
        <v>371</v>
      </c>
      <c r="C19" s="259">
        <v>1283</v>
      </c>
      <c r="D19" s="260"/>
      <c r="E19" s="190">
        <f t="shared" si="2"/>
        <v>1283</v>
      </c>
      <c r="F19" s="190">
        <v>257</v>
      </c>
      <c r="G19" s="190"/>
      <c r="H19" s="190"/>
      <c r="I19" s="190"/>
      <c r="J19" s="190"/>
      <c r="K19" s="190"/>
      <c r="L19" s="193"/>
      <c r="M19" s="192"/>
      <c r="N19" s="189"/>
    </row>
    <row r="20" spans="1:19" ht="18" customHeight="1" x14ac:dyDescent="0.2">
      <c r="A20" s="261" t="s">
        <v>116</v>
      </c>
      <c r="B20" s="245" t="s">
        <v>117</v>
      </c>
      <c r="C20" s="259">
        <v>7450</v>
      </c>
      <c r="D20" s="260" t="s">
        <v>4</v>
      </c>
      <c r="E20" s="190">
        <f t="shared" si="2"/>
        <v>7450</v>
      </c>
      <c r="F20" s="190">
        <v>1490</v>
      </c>
      <c r="G20" s="190">
        <v>0</v>
      </c>
      <c r="H20" s="190">
        <v>0</v>
      </c>
      <c r="I20" s="190"/>
      <c r="J20" s="190">
        <f t="shared" si="0"/>
        <v>1490</v>
      </c>
      <c r="K20" s="190" t="e">
        <f>+#REF!+K23</f>
        <v>#REF!</v>
      </c>
      <c r="L20" s="193" t="e">
        <f>+#REF!*100/#REF!</f>
        <v>#REF!</v>
      </c>
      <c r="M20" s="192">
        <f t="shared" si="1"/>
        <v>7450</v>
      </c>
      <c r="N20" s="189" t="s">
        <v>4</v>
      </c>
    </row>
    <row r="21" spans="1:19" ht="18" customHeight="1" x14ac:dyDescent="0.2">
      <c r="A21" s="261" t="s">
        <v>128</v>
      </c>
      <c r="B21" s="245" t="s">
        <v>129</v>
      </c>
      <c r="C21" s="259">
        <v>1102253</v>
      </c>
      <c r="D21" s="260">
        <v>-15000</v>
      </c>
      <c r="E21" s="190">
        <f t="shared" si="2"/>
        <v>1087253</v>
      </c>
      <c r="F21" s="190">
        <v>205451</v>
      </c>
      <c r="G21" s="190">
        <v>0</v>
      </c>
      <c r="H21" s="190">
        <f>P21+G21</f>
        <v>0</v>
      </c>
      <c r="I21" s="190">
        <v>0</v>
      </c>
      <c r="J21" s="190">
        <f t="shared" si="0"/>
        <v>205451</v>
      </c>
      <c r="K21" s="190" t="e">
        <f>+K23+K27</f>
        <v>#REF!</v>
      </c>
      <c r="L21" s="193" t="e">
        <f>+#REF!*100/#REF!</f>
        <v>#REF!</v>
      </c>
      <c r="M21" s="192">
        <f t="shared" si="1"/>
        <v>1087253</v>
      </c>
      <c r="N21" s="189">
        <f>H21/F21*100</f>
        <v>0</v>
      </c>
    </row>
    <row r="22" spans="1:19" ht="18" customHeight="1" x14ac:dyDescent="0.2">
      <c r="A22" s="262">
        <v>170</v>
      </c>
      <c r="B22" s="245" t="s">
        <v>353</v>
      </c>
      <c r="C22" s="259">
        <v>8981</v>
      </c>
      <c r="D22" s="190" t="s">
        <v>4</v>
      </c>
      <c r="E22" s="190">
        <f t="shared" si="2"/>
        <v>8981</v>
      </c>
      <c r="F22" s="190">
        <v>1796</v>
      </c>
      <c r="G22" s="190"/>
      <c r="H22" s="190"/>
      <c r="I22" s="190"/>
      <c r="J22" s="190">
        <f t="shared" si="0"/>
        <v>1796</v>
      </c>
      <c r="K22" s="190"/>
      <c r="L22" s="193"/>
      <c r="M22" s="192">
        <f t="shared" si="1"/>
        <v>8981</v>
      </c>
      <c r="N22" s="189"/>
    </row>
    <row r="23" spans="1:19" ht="18" customHeight="1" x14ac:dyDescent="0.2">
      <c r="A23" s="261" t="s">
        <v>137</v>
      </c>
      <c r="B23" s="245" t="s">
        <v>138</v>
      </c>
      <c r="C23" s="259">
        <v>1237173</v>
      </c>
      <c r="D23" s="260" t="s">
        <v>4</v>
      </c>
      <c r="E23" s="190">
        <f t="shared" si="2"/>
        <v>1237173</v>
      </c>
      <c r="F23" s="190">
        <v>247435</v>
      </c>
      <c r="G23" s="190">
        <v>0</v>
      </c>
      <c r="H23" s="190">
        <f>P23+G23</f>
        <v>0</v>
      </c>
      <c r="I23" s="190">
        <v>0</v>
      </c>
      <c r="J23" s="190">
        <f t="shared" si="0"/>
        <v>247435</v>
      </c>
      <c r="K23" s="190" t="e">
        <f>+K26+K28</f>
        <v>#REF!</v>
      </c>
      <c r="L23" s="193" t="e">
        <f>+#REF!*100/#REF!</f>
        <v>#REF!</v>
      </c>
      <c r="M23" s="192">
        <f t="shared" si="1"/>
        <v>1237173</v>
      </c>
      <c r="N23" s="189">
        <f>H23/F23*100</f>
        <v>0</v>
      </c>
      <c r="O23" s="3"/>
      <c r="P23" s="3"/>
      <c r="Q23" s="3"/>
      <c r="R23" s="3"/>
      <c r="S23" s="3"/>
    </row>
    <row r="24" spans="1:19" ht="18" customHeight="1" x14ac:dyDescent="0.2">
      <c r="A24" s="262">
        <v>190</v>
      </c>
      <c r="B24" s="245" t="s">
        <v>354</v>
      </c>
      <c r="C24" s="259"/>
      <c r="D24" s="190">
        <v>268</v>
      </c>
      <c r="E24" s="190">
        <f t="shared" si="2"/>
        <v>268</v>
      </c>
      <c r="F24" s="190">
        <v>268</v>
      </c>
      <c r="G24" s="190">
        <v>267.5</v>
      </c>
      <c r="H24" s="190">
        <f>P24+G24</f>
        <v>267.5</v>
      </c>
      <c r="I24" s="190">
        <v>0</v>
      </c>
      <c r="J24" s="190" t="s">
        <v>4</v>
      </c>
      <c r="K24" s="190"/>
      <c r="L24" s="193"/>
      <c r="M24" s="192">
        <f t="shared" si="1"/>
        <v>0.5</v>
      </c>
      <c r="N24" s="189" t="s">
        <v>4</v>
      </c>
      <c r="O24" s="3"/>
      <c r="P24" s="3"/>
      <c r="Q24" s="3"/>
      <c r="R24" s="3"/>
      <c r="S24" s="3"/>
    </row>
    <row r="25" spans="1:19" ht="7.15" customHeight="1" x14ac:dyDescent="0.3">
      <c r="A25" s="263"/>
      <c r="B25" s="247"/>
      <c r="C25" s="249"/>
      <c r="D25" s="248"/>
      <c r="E25" s="248"/>
      <c r="F25" s="248"/>
      <c r="G25" s="248"/>
      <c r="H25" s="248"/>
      <c r="I25" s="248"/>
      <c r="J25" s="248"/>
      <c r="K25" s="248"/>
      <c r="L25" s="250"/>
      <c r="M25" s="251"/>
      <c r="N25" s="252"/>
      <c r="O25" s="3"/>
      <c r="P25" s="3"/>
      <c r="Q25" s="3"/>
      <c r="R25" s="3"/>
      <c r="S25" s="3"/>
    </row>
    <row r="26" spans="1:19" ht="18" customHeight="1" x14ac:dyDescent="0.2">
      <c r="A26" s="237" t="s">
        <v>143</v>
      </c>
      <c r="B26" s="238" t="s">
        <v>144</v>
      </c>
      <c r="C26" s="239">
        <f>+C27+C28+C30+C31+C32+C33+C34+C29</f>
        <v>0</v>
      </c>
      <c r="D26" s="239">
        <f>SUM(D27:D35)</f>
        <v>0</v>
      </c>
      <c r="E26" s="239">
        <f>SUM(C26:D26)</f>
        <v>0</v>
      </c>
      <c r="F26" s="239">
        <f>SUM(F27:F35)</f>
        <v>0</v>
      </c>
      <c r="G26" s="239">
        <f>SUM(G27:G35)</f>
        <v>0</v>
      </c>
      <c r="H26" s="239">
        <f>P26+G26</f>
        <v>0</v>
      </c>
      <c r="I26" s="239">
        <f>SUM(I27:I35)</f>
        <v>0</v>
      </c>
      <c r="J26" s="239">
        <f t="shared" si="0"/>
        <v>0</v>
      </c>
      <c r="K26" s="239" t="e">
        <f t="shared" ref="K26:K32" si="3">+K27+K29</f>
        <v>#REF!</v>
      </c>
      <c r="L26" s="240" t="e">
        <f>+#REF!*100/#REF!</f>
        <v>#REF!</v>
      </c>
      <c r="M26" s="241">
        <f t="shared" si="1"/>
        <v>0</v>
      </c>
      <c r="N26" s="242"/>
      <c r="O26" s="3"/>
      <c r="P26" s="3"/>
      <c r="Q26" s="3"/>
      <c r="R26" s="3"/>
      <c r="S26" s="3"/>
    </row>
    <row r="27" spans="1:19" ht="16.149999999999999" customHeight="1" x14ac:dyDescent="0.2">
      <c r="A27" s="261" t="s">
        <v>151</v>
      </c>
      <c r="B27" s="245" t="s">
        <v>152</v>
      </c>
      <c r="C27" s="259">
        <v>0</v>
      </c>
      <c r="D27" s="259"/>
      <c r="E27" s="259"/>
      <c r="F27" s="259"/>
      <c r="G27" s="259"/>
      <c r="H27" s="259"/>
      <c r="I27" s="259"/>
      <c r="J27" s="259">
        <f t="shared" si="0"/>
        <v>0</v>
      </c>
      <c r="K27" s="259" t="e">
        <f t="shared" si="3"/>
        <v>#REF!</v>
      </c>
      <c r="L27" s="264" t="e">
        <f>+#REF!*100/#REF!</f>
        <v>#REF!</v>
      </c>
      <c r="M27" s="192">
        <f t="shared" si="1"/>
        <v>0</v>
      </c>
      <c r="N27" s="189"/>
      <c r="O27" s="3"/>
      <c r="P27" s="3"/>
      <c r="Q27" s="3"/>
      <c r="R27" s="3"/>
      <c r="S27" s="3"/>
    </row>
    <row r="28" spans="1:19" ht="18" hidden="1" customHeight="1" x14ac:dyDescent="0.2">
      <c r="A28" s="261" t="s">
        <v>163</v>
      </c>
      <c r="B28" s="245" t="s">
        <v>164</v>
      </c>
      <c r="C28" s="259">
        <v>0</v>
      </c>
      <c r="D28" s="259"/>
      <c r="E28" s="259"/>
      <c r="F28" s="259"/>
      <c r="G28" s="259"/>
      <c r="H28" s="259"/>
      <c r="I28" s="259"/>
      <c r="J28" s="259">
        <f t="shared" si="0"/>
        <v>0</v>
      </c>
      <c r="K28" s="259" t="e">
        <f t="shared" si="3"/>
        <v>#REF!</v>
      </c>
      <c r="L28" s="264" t="e">
        <f>+#REF!*100/#REF!</f>
        <v>#REF!</v>
      </c>
      <c r="M28" s="192">
        <f t="shared" si="1"/>
        <v>0</v>
      </c>
      <c r="N28" s="189"/>
      <c r="O28" s="3"/>
      <c r="P28" s="3"/>
      <c r="Q28" s="3"/>
      <c r="R28" s="3"/>
      <c r="S28" s="3"/>
    </row>
    <row r="29" spans="1:19" ht="18" customHeight="1" x14ac:dyDescent="0.2">
      <c r="A29" s="243">
        <v>230</v>
      </c>
      <c r="B29" s="191" t="s">
        <v>302</v>
      </c>
      <c r="C29" s="190"/>
      <c r="D29" s="260">
        <v>0</v>
      </c>
      <c r="E29" s="190">
        <f>SUM(C29:D29)</f>
        <v>0</v>
      </c>
      <c r="F29" s="190"/>
      <c r="G29" s="190"/>
      <c r="H29" s="190"/>
      <c r="I29" s="190"/>
      <c r="J29" s="190">
        <f t="shared" si="0"/>
        <v>0</v>
      </c>
      <c r="K29" s="190" t="e">
        <f t="shared" si="3"/>
        <v>#REF!</v>
      </c>
      <c r="L29" s="193" t="e">
        <f>+#REF!*100/#REF!</f>
        <v>#REF!</v>
      </c>
      <c r="M29" s="192">
        <f t="shared" si="1"/>
        <v>0</v>
      </c>
      <c r="N29" s="189"/>
      <c r="O29" s="3"/>
      <c r="P29" s="3"/>
      <c r="Q29" s="3"/>
      <c r="R29" s="3"/>
      <c r="S29" s="3"/>
    </row>
    <row r="30" spans="1:19" ht="18" customHeight="1" x14ac:dyDescent="0.2">
      <c r="A30" s="261" t="s">
        <v>180</v>
      </c>
      <c r="B30" s="245" t="s">
        <v>181</v>
      </c>
      <c r="C30" s="190"/>
      <c r="D30" s="259"/>
      <c r="E30" s="190">
        <f>SUM(C30:D30)</f>
        <v>0</v>
      </c>
      <c r="F30" s="190"/>
      <c r="G30" s="190">
        <v>0</v>
      </c>
      <c r="H30" s="190">
        <v>0</v>
      </c>
      <c r="I30" s="190">
        <v>0</v>
      </c>
      <c r="J30" s="190" t="s">
        <v>4</v>
      </c>
      <c r="K30" s="190" t="e">
        <f t="shared" si="3"/>
        <v>#REF!</v>
      </c>
      <c r="L30" s="193" t="e">
        <f>+#REF!*100/#REF!</f>
        <v>#REF!</v>
      </c>
      <c r="M30" s="192">
        <f t="shared" si="1"/>
        <v>0</v>
      </c>
      <c r="N30" s="189"/>
      <c r="O30" s="3"/>
      <c r="P30" s="3"/>
      <c r="Q30" s="3"/>
      <c r="R30" s="3"/>
      <c r="S30" s="3"/>
    </row>
    <row r="31" spans="1:19" s="6" customFormat="1" ht="18.75" customHeight="1" x14ac:dyDescent="0.2">
      <c r="A31" s="262">
        <v>250</v>
      </c>
      <c r="B31" s="245" t="s">
        <v>343</v>
      </c>
      <c r="C31" s="190"/>
      <c r="D31" s="190" t="s">
        <v>4</v>
      </c>
      <c r="E31" s="265">
        <f>SUM(C31:D31)</f>
        <v>0</v>
      </c>
      <c r="F31" s="265"/>
      <c r="G31" s="190">
        <v>0</v>
      </c>
      <c r="H31" s="190">
        <f>P31+G31</f>
        <v>0</v>
      </c>
      <c r="I31" s="190" t="s">
        <v>4</v>
      </c>
      <c r="J31" s="190">
        <f t="shared" si="0"/>
        <v>0</v>
      </c>
      <c r="K31" s="190" t="e">
        <f t="shared" si="3"/>
        <v>#REF!</v>
      </c>
      <c r="L31" s="193" t="e">
        <f>+#REF!*100/#REF!</f>
        <v>#REF!</v>
      </c>
      <c r="M31" s="192">
        <f t="shared" si="1"/>
        <v>0</v>
      </c>
      <c r="N31" s="189"/>
      <c r="O31" s="31"/>
      <c r="P31" s="31"/>
      <c r="Q31" s="31"/>
      <c r="R31" s="31"/>
      <c r="S31" s="31"/>
    </row>
    <row r="32" spans="1:19" ht="18" customHeight="1" x14ac:dyDescent="0.2">
      <c r="A32" s="261" t="s">
        <v>206</v>
      </c>
      <c r="B32" s="245" t="s">
        <v>207</v>
      </c>
      <c r="C32" s="190"/>
      <c r="D32" s="190" t="s">
        <v>4</v>
      </c>
      <c r="E32" s="190">
        <f>SUM(C32:D32)</f>
        <v>0</v>
      </c>
      <c r="F32" s="190"/>
      <c r="G32" s="190">
        <v>0</v>
      </c>
      <c r="H32" s="190">
        <v>0</v>
      </c>
      <c r="I32" s="190"/>
      <c r="J32" s="190">
        <f t="shared" si="0"/>
        <v>0</v>
      </c>
      <c r="K32" s="190" t="e">
        <f t="shared" si="3"/>
        <v>#REF!</v>
      </c>
      <c r="L32" s="193" t="e">
        <f>+#REF!*100/#REF!</f>
        <v>#REF!</v>
      </c>
      <c r="M32" s="192">
        <f t="shared" si="1"/>
        <v>0</v>
      </c>
      <c r="N32" s="189"/>
      <c r="O32" s="3"/>
      <c r="P32" s="3"/>
      <c r="Q32" s="3"/>
      <c r="R32" s="3"/>
      <c r="S32" s="3"/>
    </row>
    <row r="33" spans="1:19" ht="18" customHeight="1" x14ac:dyDescent="0.2">
      <c r="A33" s="261" t="s">
        <v>213</v>
      </c>
      <c r="B33" s="245" t="s">
        <v>214</v>
      </c>
      <c r="C33" s="190"/>
      <c r="D33" s="259"/>
      <c r="E33" s="190">
        <f>SUM(C33:D33)</f>
        <v>0</v>
      </c>
      <c r="F33" s="190"/>
      <c r="G33" s="190"/>
      <c r="H33" s="190"/>
      <c r="I33" s="190"/>
      <c r="J33" s="190">
        <f t="shared" si="0"/>
        <v>0</v>
      </c>
      <c r="K33" s="190" t="e">
        <f>+K34+K37</f>
        <v>#REF!</v>
      </c>
      <c r="L33" s="193" t="e">
        <f>+#REF!*100/#REF!</f>
        <v>#REF!</v>
      </c>
      <c r="M33" s="192">
        <f t="shared" si="1"/>
        <v>0</v>
      </c>
      <c r="N33" s="189"/>
      <c r="O33" s="3"/>
      <c r="P33" s="3"/>
      <c r="Q33" s="3"/>
      <c r="R33" s="3"/>
      <c r="S33" s="3"/>
    </row>
    <row r="34" spans="1:19" ht="18" hidden="1" customHeight="1" x14ac:dyDescent="0.3">
      <c r="A34" s="266" t="s">
        <v>229</v>
      </c>
      <c r="B34" s="247" t="s">
        <v>230</v>
      </c>
      <c r="C34" s="249">
        <v>0</v>
      </c>
      <c r="D34" s="249"/>
      <c r="E34" s="248"/>
      <c r="F34" s="248"/>
      <c r="G34" s="248"/>
      <c r="H34" s="248"/>
      <c r="I34" s="248"/>
      <c r="J34" s="248">
        <f t="shared" si="0"/>
        <v>0</v>
      </c>
      <c r="K34" s="248" t="e">
        <f>+K35+K38</f>
        <v>#REF!</v>
      </c>
      <c r="L34" s="250" t="e">
        <f>+#REF!*100/#REF!</f>
        <v>#REF!</v>
      </c>
      <c r="M34" s="251">
        <f t="shared" si="1"/>
        <v>0</v>
      </c>
      <c r="N34" s="252"/>
      <c r="O34" s="3"/>
      <c r="P34" s="3"/>
      <c r="Q34" s="3"/>
      <c r="R34" s="3"/>
      <c r="S34" s="3"/>
    </row>
    <row r="35" spans="1:19" ht="18" customHeight="1" x14ac:dyDescent="0.3">
      <c r="A35" s="262">
        <v>290</v>
      </c>
      <c r="B35" s="245" t="s">
        <v>342</v>
      </c>
      <c r="C35" s="259">
        <v>0</v>
      </c>
      <c r="D35" s="190" t="s">
        <v>4</v>
      </c>
      <c r="E35" s="190">
        <f>SUM(C35:D35)</f>
        <v>0</v>
      </c>
      <c r="F35" s="190" t="s">
        <v>4</v>
      </c>
      <c r="G35" s="190">
        <v>0</v>
      </c>
      <c r="H35" s="190">
        <v>0</v>
      </c>
      <c r="I35" s="190">
        <v>0</v>
      </c>
      <c r="J35" s="190" t="s">
        <v>4</v>
      </c>
      <c r="K35" s="248" t="e">
        <f>+K37+K39</f>
        <v>#REF!</v>
      </c>
      <c r="L35" s="250" t="e">
        <f>+#REF!*100/#REF!</f>
        <v>#REF!</v>
      </c>
      <c r="M35" s="251">
        <f t="shared" si="1"/>
        <v>0</v>
      </c>
      <c r="N35" s="189" t="s">
        <v>4</v>
      </c>
      <c r="O35" s="3"/>
      <c r="P35" s="3"/>
      <c r="Q35" s="3"/>
      <c r="R35" s="3"/>
      <c r="S35" s="3"/>
    </row>
    <row r="36" spans="1:19" ht="7.9" customHeight="1" x14ac:dyDescent="0.3">
      <c r="A36" s="267"/>
      <c r="B36" s="247"/>
      <c r="C36" s="249"/>
      <c r="D36" s="249"/>
      <c r="E36" s="249"/>
      <c r="F36" s="249"/>
      <c r="G36" s="249"/>
      <c r="H36" s="249"/>
      <c r="I36" s="249"/>
      <c r="J36" s="249"/>
      <c r="K36" s="249"/>
      <c r="L36" s="268"/>
      <c r="M36" s="251"/>
      <c r="N36" s="252"/>
      <c r="O36" s="3"/>
      <c r="P36" s="3"/>
      <c r="Q36" s="3"/>
      <c r="R36" s="3"/>
      <c r="S36" s="3"/>
    </row>
    <row r="37" spans="1:19" ht="18" customHeight="1" x14ac:dyDescent="0.2">
      <c r="A37" s="269" t="s">
        <v>236</v>
      </c>
      <c r="B37" s="270" t="s">
        <v>237</v>
      </c>
      <c r="C37" s="271">
        <f>SUM(C38:C46)</f>
        <v>1637387</v>
      </c>
      <c r="D37" s="272">
        <f>SUM(D38:D46)</f>
        <v>14732</v>
      </c>
      <c r="E37" s="271">
        <f t="shared" ref="E37:E46" si="4">SUM(C37:D37)</f>
        <v>1652119</v>
      </c>
      <c r="F37" s="271">
        <f>SUM(F38:F46)</f>
        <v>342212</v>
      </c>
      <c r="G37" s="271">
        <f>SUM(G38:G46)</f>
        <v>38014.82</v>
      </c>
      <c r="H37" s="271">
        <f t="shared" ref="H37:H46" si="5">P37+G37</f>
        <v>38014.82</v>
      </c>
      <c r="I37" s="271">
        <f>SUM(I38:I47)</f>
        <v>0</v>
      </c>
      <c r="J37" s="271">
        <f t="shared" si="0"/>
        <v>304197.18</v>
      </c>
      <c r="K37" s="271" t="e">
        <f t="shared" ref="K37:K42" si="6">+K38+K40</f>
        <v>#REF!</v>
      </c>
      <c r="L37" s="273" t="e">
        <f>+#REF!*100/#REF!</f>
        <v>#REF!</v>
      </c>
      <c r="M37" s="274">
        <f t="shared" si="1"/>
        <v>1614104.18</v>
      </c>
      <c r="N37" s="275">
        <f>H37/F37*100</f>
        <v>11.10855843745982</v>
      </c>
      <c r="O37" s="3"/>
      <c r="P37" s="3"/>
      <c r="Q37" s="3"/>
      <c r="R37" s="3"/>
      <c r="S37" s="3"/>
    </row>
    <row r="38" spans="1:19" ht="18" customHeight="1" x14ac:dyDescent="0.2">
      <c r="A38" s="276">
        <v>300</v>
      </c>
      <c r="B38" s="191" t="s">
        <v>238</v>
      </c>
      <c r="C38" s="264">
        <v>0</v>
      </c>
      <c r="D38" s="193">
        <v>0</v>
      </c>
      <c r="E38" s="193">
        <f t="shared" si="4"/>
        <v>0</v>
      </c>
      <c r="F38" s="193"/>
      <c r="G38" s="193"/>
      <c r="H38" s="190">
        <f t="shared" si="5"/>
        <v>0</v>
      </c>
      <c r="I38" s="193"/>
      <c r="J38" s="190">
        <f t="shared" si="0"/>
        <v>0</v>
      </c>
      <c r="K38" s="259" t="e">
        <f t="shared" si="6"/>
        <v>#REF!</v>
      </c>
      <c r="L38" s="264" t="e">
        <f>+#REF!*100/#REF!</f>
        <v>#REF!</v>
      </c>
      <c r="M38" s="192">
        <f t="shared" si="1"/>
        <v>0</v>
      </c>
      <c r="N38" s="189"/>
      <c r="O38" s="3"/>
      <c r="P38" s="3"/>
      <c r="Q38" s="3"/>
      <c r="R38" s="3"/>
      <c r="S38" s="3"/>
    </row>
    <row r="39" spans="1:19" ht="18" customHeight="1" x14ac:dyDescent="0.2">
      <c r="A39" s="276">
        <v>310</v>
      </c>
      <c r="B39" s="191" t="s">
        <v>344</v>
      </c>
      <c r="C39" s="190"/>
      <c r="D39" s="190"/>
      <c r="E39" s="190">
        <f t="shared" si="4"/>
        <v>0</v>
      </c>
      <c r="F39" s="190"/>
      <c r="G39" s="190"/>
      <c r="H39" s="190">
        <f t="shared" si="5"/>
        <v>0</v>
      </c>
      <c r="I39" s="190"/>
      <c r="J39" s="190">
        <f t="shared" si="0"/>
        <v>0</v>
      </c>
      <c r="K39" s="190" t="e">
        <f t="shared" si="6"/>
        <v>#REF!</v>
      </c>
      <c r="L39" s="193" t="e">
        <f>+#REF!*100/#REF!</f>
        <v>#REF!</v>
      </c>
      <c r="M39" s="192">
        <f t="shared" si="1"/>
        <v>0</v>
      </c>
      <c r="N39" s="189"/>
      <c r="O39" s="25" t="s">
        <v>4</v>
      </c>
      <c r="P39" s="3"/>
      <c r="Q39" s="3"/>
      <c r="R39" s="3"/>
      <c r="S39" s="3"/>
    </row>
    <row r="40" spans="1:19" ht="15" customHeight="1" x14ac:dyDescent="0.2">
      <c r="A40" s="276">
        <v>320</v>
      </c>
      <c r="B40" s="245" t="s">
        <v>240</v>
      </c>
      <c r="C40" s="190">
        <v>556267</v>
      </c>
      <c r="D40" s="260">
        <v>-23285</v>
      </c>
      <c r="E40" s="190">
        <f t="shared" si="4"/>
        <v>532982</v>
      </c>
      <c r="F40" s="190">
        <v>87969</v>
      </c>
      <c r="G40" s="190"/>
      <c r="H40" s="190">
        <f t="shared" si="5"/>
        <v>0</v>
      </c>
      <c r="I40" s="190"/>
      <c r="J40" s="190">
        <f t="shared" si="0"/>
        <v>87969</v>
      </c>
      <c r="K40" s="190" t="e">
        <f t="shared" si="6"/>
        <v>#REF!</v>
      </c>
      <c r="L40" s="193" t="e">
        <f>+#REF!*100/#REF!</f>
        <v>#REF!</v>
      </c>
      <c r="M40" s="192">
        <f t="shared" si="1"/>
        <v>532982</v>
      </c>
      <c r="N40" s="189"/>
      <c r="O40" s="3"/>
      <c r="P40" s="3"/>
      <c r="Q40" s="3"/>
      <c r="R40" s="3"/>
      <c r="S40" s="3"/>
    </row>
    <row r="41" spans="1:19" ht="13.5" customHeight="1" x14ac:dyDescent="0.2">
      <c r="A41" s="276">
        <v>330</v>
      </c>
      <c r="B41" s="245" t="s">
        <v>307</v>
      </c>
      <c r="C41" s="190"/>
      <c r="D41" s="190"/>
      <c r="E41" s="190">
        <f t="shared" si="4"/>
        <v>0</v>
      </c>
      <c r="F41" s="190"/>
      <c r="G41" s="190"/>
      <c r="H41" s="190">
        <f t="shared" si="5"/>
        <v>0</v>
      </c>
      <c r="I41" s="190"/>
      <c r="J41" s="190">
        <f t="shared" si="0"/>
        <v>0</v>
      </c>
      <c r="K41" s="190" t="e">
        <f t="shared" si="6"/>
        <v>#REF!</v>
      </c>
      <c r="L41" s="193" t="e">
        <f>+#REF!*100/#REF!</f>
        <v>#REF!</v>
      </c>
      <c r="M41" s="192">
        <f t="shared" si="1"/>
        <v>0</v>
      </c>
      <c r="N41" s="189"/>
      <c r="O41" s="3"/>
      <c r="P41" s="3"/>
      <c r="Q41" s="3"/>
      <c r="R41" s="3"/>
      <c r="S41" s="3"/>
    </row>
    <row r="42" spans="1:19" ht="17.45" customHeight="1" x14ac:dyDescent="0.2">
      <c r="A42" s="276">
        <v>340</v>
      </c>
      <c r="B42" s="245" t="s">
        <v>91</v>
      </c>
      <c r="C42" s="190"/>
      <c r="D42" s="190"/>
      <c r="E42" s="190">
        <f t="shared" si="4"/>
        <v>0</v>
      </c>
      <c r="F42" s="190"/>
      <c r="G42" s="190"/>
      <c r="H42" s="190">
        <f t="shared" si="5"/>
        <v>0</v>
      </c>
      <c r="I42" s="190"/>
      <c r="J42" s="190">
        <f t="shared" si="0"/>
        <v>0</v>
      </c>
      <c r="K42" s="190" t="e">
        <f t="shared" si="6"/>
        <v>#REF!</v>
      </c>
      <c r="L42" s="193" t="e">
        <f>+#REF!*100/#REF!</f>
        <v>#REF!</v>
      </c>
      <c r="M42" s="192">
        <f t="shared" si="1"/>
        <v>0</v>
      </c>
      <c r="N42" s="189" t="s">
        <v>4</v>
      </c>
      <c r="O42" s="3"/>
      <c r="P42" s="318"/>
      <c r="Q42" s="3"/>
      <c r="R42" s="3"/>
      <c r="S42" s="3"/>
    </row>
    <row r="43" spans="1:19" ht="16.5" customHeight="1" x14ac:dyDescent="0.2">
      <c r="A43" s="276">
        <v>350</v>
      </c>
      <c r="B43" s="245" t="s">
        <v>242</v>
      </c>
      <c r="C43" s="190">
        <v>16200</v>
      </c>
      <c r="D43" s="190"/>
      <c r="E43" s="190">
        <f t="shared" si="4"/>
        <v>16200</v>
      </c>
      <c r="F43" s="190">
        <v>3240</v>
      </c>
      <c r="G43" s="190"/>
      <c r="H43" s="190">
        <f t="shared" si="5"/>
        <v>0</v>
      </c>
      <c r="I43" s="190"/>
      <c r="J43" s="190">
        <f t="shared" si="0"/>
        <v>3240</v>
      </c>
      <c r="K43" s="190" t="e">
        <f>+K44+#REF!</f>
        <v>#REF!</v>
      </c>
      <c r="L43" s="193" t="e">
        <f>+#REF!*100/#REF!</f>
        <v>#REF!</v>
      </c>
      <c r="M43" s="192">
        <f t="shared" si="1"/>
        <v>16200</v>
      </c>
      <c r="N43" s="189"/>
      <c r="O43" s="3"/>
      <c r="P43" s="3"/>
      <c r="Q43" s="3"/>
      <c r="R43" s="3"/>
      <c r="S43" s="3"/>
    </row>
    <row r="44" spans="1:19" ht="18" customHeight="1" x14ac:dyDescent="0.2">
      <c r="A44" s="276">
        <v>370</v>
      </c>
      <c r="B44" s="245" t="s">
        <v>243</v>
      </c>
      <c r="C44" s="190">
        <v>557183</v>
      </c>
      <c r="D44" s="260"/>
      <c r="E44" s="190">
        <f t="shared" si="4"/>
        <v>557183</v>
      </c>
      <c r="F44" s="190">
        <v>111437</v>
      </c>
      <c r="G44" s="190"/>
      <c r="H44" s="190">
        <f t="shared" si="5"/>
        <v>0</v>
      </c>
      <c r="I44" s="190"/>
      <c r="J44" s="190">
        <f t="shared" si="0"/>
        <v>111437</v>
      </c>
      <c r="K44" s="190" t="e">
        <f>+K45+#REF!</f>
        <v>#REF!</v>
      </c>
      <c r="L44" s="193" t="e">
        <f>+#REF!*100/#REF!</f>
        <v>#REF!</v>
      </c>
      <c r="M44" s="192">
        <f t="shared" si="1"/>
        <v>557183</v>
      </c>
      <c r="N44" s="189">
        <f>H44/F44*100</f>
        <v>0</v>
      </c>
      <c r="O44" s="3"/>
      <c r="P44" s="3"/>
      <c r="Q44" s="3"/>
      <c r="R44" s="3"/>
      <c r="S44" s="3"/>
    </row>
    <row r="45" spans="1:19" ht="18" customHeight="1" x14ac:dyDescent="0.2">
      <c r="A45" s="276">
        <v>380</v>
      </c>
      <c r="B45" s="245" t="s">
        <v>244</v>
      </c>
      <c r="C45" s="190">
        <v>507737</v>
      </c>
      <c r="D45" s="190"/>
      <c r="E45" s="190">
        <f t="shared" si="4"/>
        <v>507737</v>
      </c>
      <c r="F45" s="190">
        <v>101549</v>
      </c>
      <c r="G45" s="190"/>
      <c r="H45" s="190">
        <f t="shared" si="5"/>
        <v>0</v>
      </c>
      <c r="I45" s="190"/>
      <c r="J45" s="190">
        <f t="shared" si="0"/>
        <v>101549</v>
      </c>
      <c r="K45" s="190" t="e">
        <f>+#REF!+#REF!</f>
        <v>#REF!</v>
      </c>
      <c r="L45" s="193" t="e">
        <f>+#REF!*100/#REF!</f>
        <v>#REF!</v>
      </c>
      <c r="M45" s="192">
        <f t="shared" si="1"/>
        <v>507737</v>
      </c>
      <c r="N45" s="189">
        <f>H45/F45*100</f>
        <v>0</v>
      </c>
      <c r="O45" s="3"/>
      <c r="P45" s="3"/>
      <c r="Q45" s="3"/>
      <c r="R45" s="3"/>
      <c r="S45" s="3"/>
    </row>
    <row r="46" spans="1:19" ht="18" customHeight="1" x14ac:dyDescent="0.2">
      <c r="A46" s="276">
        <v>390</v>
      </c>
      <c r="B46" s="245" t="s">
        <v>345</v>
      </c>
      <c r="C46" s="190"/>
      <c r="D46" s="190">
        <v>38017</v>
      </c>
      <c r="E46" s="190">
        <f t="shared" si="4"/>
        <v>38017</v>
      </c>
      <c r="F46" s="190">
        <v>38017</v>
      </c>
      <c r="G46" s="190">
        <v>38014.82</v>
      </c>
      <c r="H46" s="190">
        <f t="shared" si="5"/>
        <v>38014.82</v>
      </c>
      <c r="I46" s="190"/>
      <c r="J46" s="190">
        <f t="shared" si="0"/>
        <v>2.180000000000291</v>
      </c>
      <c r="K46" s="259" t="e">
        <f>+K48+#REF!</f>
        <v>#REF!</v>
      </c>
      <c r="L46" s="264" t="e">
        <f>+#REF!*100/#REF!</f>
        <v>#REF!</v>
      </c>
      <c r="M46" s="192">
        <f t="shared" si="1"/>
        <v>2.180000000000291</v>
      </c>
      <c r="N46" s="189"/>
      <c r="O46" s="3"/>
      <c r="P46" s="3"/>
      <c r="Q46" s="3"/>
      <c r="R46" s="3"/>
      <c r="S46" s="3"/>
    </row>
    <row r="47" spans="1:19" ht="8.4499999999999993" customHeight="1" x14ac:dyDescent="0.3">
      <c r="A47" s="267"/>
      <c r="B47" s="247"/>
      <c r="C47" s="248"/>
      <c r="D47" s="248"/>
      <c r="E47" s="248"/>
      <c r="F47" s="248"/>
      <c r="G47" s="248"/>
      <c r="H47" s="248"/>
      <c r="I47" s="248"/>
      <c r="J47" s="249"/>
      <c r="K47" s="249"/>
      <c r="L47" s="268"/>
      <c r="M47" s="251"/>
      <c r="N47" s="252"/>
      <c r="O47" s="3"/>
      <c r="P47" s="3"/>
      <c r="Q47" s="3"/>
      <c r="R47" s="3"/>
      <c r="S47" s="3"/>
    </row>
    <row r="48" spans="1:19" ht="18" customHeight="1" x14ac:dyDescent="0.2">
      <c r="A48" s="277">
        <v>5</v>
      </c>
      <c r="B48" s="278" t="s">
        <v>299</v>
      </c>
      <c r="C48" s="239">
        <f>C49</f>
        <v>4413264</v>
      </c>
      <c r="D48" s="239">
        <f t="shared" ref="D48:I48" si="7">SUM(D49)</f>
        <v>0</v>
      </c>
      <c r="E48" s="239">
        <f t="shared" si="7"/>
        <v>4413264</v>
      </c>
      <c r="F48" s="239">
        <f t="shared" si="7"/>
        <v>882654</v>
      </c>
      <c r="G48" s="239">
        <f t="shared" si="7"/>
        <v>0</v>
      </c>
      <c r="H48" s="239">
        <f t="shared" si="7"/>
        <v>0</v>
      </c>
      <c r="I48" s="239">
        <f t="shared" si="7"/>
        <v>0</v>
      </c>
      <c r="J48" s="239">
        <f t="shared" si="0"/>
        <v>882654</v>
      </c>
      <c r="K48" s="239" t="e">
        <f>+#REF!+K49</f>
        <v>#REF!</v>
      </c>
      <c r="L48" s="240" t="e">
        <f>+#REF!*100/#REF!</f>
        <v>#REF!</v>
      </c>
      <c r="M48" s="241">
        <f t="shared" si="1"/>
        <v>4413264</v>
      </c>
      <c r="N48" s="242">
        <f>H48/F48*100</f>
        <v>0</v>
      </c>
      <c r="O48" s="3"/>
      <c r="P48" s="3"/>
      <c r="Q48" s="3"/>
      <c r="R48" s="3"/>
      <c r="S48" s="3"/>
    </row>
    <row r="49" spans="1:19" ht="18" customHeight="1" x14ac:dyDescent="0.2">
      <c r="A49" s="262">
        <v>510</v>
      </c>
      <c r="B49" s="245" t="s">
        <v>300</v>
      </c>
      <c r="C49" s="190">
        <v>4413264</v>
      </c>
      <c r="D49" s="190">
        <v>0</v>
      </c>
      <c r="E49" s="190">
        <f>SUM(C49:D49)</f>
        <v>4413264</v>
      </c>
      <c r="F49" s="190">
        <v>882654</v>
      </c>
      <c r="G49" s="190">
        <v>0</v>
      </c>
      <c r="H49" s="190">
        <f>P49+G49</f>
        <v>0</v>
      </c>
      <c r="I49" s="190">
        <v>0</v>
      </c>
      <c r="J49" s="190">
        <f t="shared" si="0"/>
        <v>882654</v>
      </c>
      <c r="K49" s="259" t="e">
        <f>+#REF!+K51</f>
        <v>#REF!</v>
      </c>
      <c r="L49" s="264" t="e">
        <f>+#REF!*100/#REF!</f>
        <v>#REF!</v>
      </c>
      <c r="M49" s="192">
        <f t="shared" si="1"/>
        <v>4413264</v>
      </c>
      <c r="N49" s="189">
        <f>H49/F49*100</f>
        <v>0</v>
      </c>
      <c r="O49" s="3"/>
      <c r="P49" s="3"/>
      <c r="Q49" s="3"/>
      <c r="R49" s="3"/>
      <c r="S49" s="3"/>
    </row>
    <row r="50" spans="1:19" ht="10.15" customHeight="1" x14ac:dyDescent="0.3">
      <c r="A50" s="279"/>
      <c r="B50" s="247"/>
      <c r="C50" s="248"/>
      <c r="D50" s="248"/>
      <c r="E50" s="248"/>
      <c r="F50" s="248"/>
      <c r="G50" s="248"/>
      <c r="H50" s="248"/>
      <c r="I50" s="248"/>
      <c r="J50" s="249"/>
      <c r="K50" s="249"/>
      <c r="L50" s="268"/>
      <c r="M50" s="251"/>
      <c r="N50" s="252"/>
      <c r="O50" s="3"/>
      <c r="P50" s="3"/>
      <c r="Q50" s="3"/>
      <c r="R50" s="3"/>
      <c r="S50" s="3"/>
    </row>
    <row r="51" spans="1:19" ht="18" customHeight="1" x14ac:dyDescent="0.2">
      <c r="A51" s="237" t="s">
        <v>250</v>
      </c>
      <c r="B51" s="280" t="s">
        <v>251</v>
      </c>
      <c r="C51" s="239">
        <f>SUM(C53:C54)</f>
        <v>133129</v>
      </c>
      <c r="D51" s="239">
        <f>SUM(D52:D54)</f>
        <v>0</v>
      </c>
      <c r="E51" s="239">
        <f>SUM(E52:E54)</f>
        <v>133129</v>
      </c>
      <c r="F51" s="239">
        <f>SUM(F52:F54)</f>
        <v>26626</v>
      </c>
      <c r="G51" s="239">
        <f>SUM(G53)</f>
        <v>0</v>
      </c>
      <c r="H51" s="239">
        <f>SUM(H53)</f>
        <v>0</v>
      </c>
      <c r="I51" s="239">
        <f>SUM(I53)</f>
        <v>0</v>
      </c>
      <c r="J51" s="239">
        <f t="shared" si="0"/>
        <v>26626</v>
      </c>
      <c r="K51" s="239">
        <f>+K52+K54</f>
        <v>0</v>
      </c>
      <c r="L51" s="240" t="e">
        <f>+#REF!*100/#REF!</f>
        <v>#REF!</v>
      </c>
      <c r="M51" s="241">
        <f t="shared" si="1"/>
        <v>133129</v>
      </c>
      <c r="N51" s="242">
        <f>H51/F51*100</f>
        <v>0</v>
      </c>
      <c r="O51" s="3"/>
      <c r="P51" s="3"/>
      <c r="Q51" s="3"/>
      <c r="R51" s="3"/>
      <c r="S51" s="3"/>
    </row>
    <row r="52" spans="1:19" ht="18" customHeight="1" x14ac:dyDescent="0.2">
      <c r="A52" s="261" t="s">
        <v>255</v>
      </c>
      <c r="B52" s="245" t="s">
        <v>122</v>
      </c>
      <c r="C52" s="190" t="s">
        <v>4</v>
      </c>
      <c r="D52" s="260" t="s">
        <v>4</v>
      </c>
      <c r="E52" s="190">
        <f>SUM(C52:D52)</f>
        <v>0</v>
      </c>
      <c r="F52" s="190" t="s">
        <v>4</v>
      </c>
      <c r="G52" s="190"/>
      <c r="H52" s="190"/>
      <c r="I52" s="190"/>
      <c r="J52" s="190" t="s">
        <v>4</v>
      </c>
      <c r="K52" s="190">
        <f>+K53+K56</f>
        <v>0</v>
      </c>
      <c r="L52" s="193" t="e">
        <f>+#REF!*100/#REF!</f>
        <v>#REF!</v>
      </c>
      <c r="M52" s="192">
        <f t="shared" si="1"/>
        <v>0</v>
      </c>
      <c r="N52" s="189" t="s">
        <v>4</v>
      </c>
      <c r="O52" s="3"/>
      <c r="P52" s="3"/>
      <c r="Q52" s="3"/>
      <c r="R52" s="3"/>
      <c r="S52" s="3"/>
    </row>
    <row r="53" spans="1:19" ht="18" customHeight="1" x14ac:dyDescent="0.2">
      <c r="A53" s="262">
        <v>620</v>
      </c>
      <c r="B53" s="245" t="s">
        <v>304</v>
      </c>
      <c r="C53" s="190">
        <v>58129</v>
      </c>
      <c r="D53" s="190" t="s">
        <v>4</v>
      </c>
      <c r="E53" s="190">
        <f>SUM(C53:D53)</f>
        <v>58129</v>
      </c>
      <c r="F53" s="190">
        <v>11626</v>
      </c>
      <c r="G53" s="190">
        <v>0</v>
      </c>
      <c r="H53" s="190">
        <f>P53+G53</f>
        <v>0</v>
      </c>
      <c r="I53" s="190" t="s">
        <v>4</v>
      </c>
      <c r="J53" s="190">
        <f t="shared" si="0"/>
        <v>11626</v>
      </c>
      <c r="K53" s="190">
        <f>+K54+K57</f>
        <v>0</v>
      </c>
      <c r="L53" s="193" t="e">
        <f>+#REF!*100/#REF!</f>
        <v>#REF!</v>
      </c>
      <c r="M53" s="192">
        <f t="shared" si="1"/>
        <v>58129</v>
      </c>
      <c r="N53" s="189">
        <f>H53/F53*100</f>
        <v>0</v>
      </c>
      <c r="O53" s="3"/>
      <c r="P53" s="3"/>
      <c r="Q53" s="3"/>
      <c r="R53" s="3"/>
      <c r="S53" s="3"/>
    </row>
    <row r="54" spans="1:19" ht="18" customHeight="1" x14ac:dyDescent="0.2">
      <c r="A54" s="262">
        <v>630</v>
      </c>
      <c r="B54" s="245" t="s">
        <v>346</v>
      </c>
      <c r="C54" s="190">
        <v>75000</v>
      </c>
      <c r="D54" s="190">
        <v>0</v>
      </c>
      <c r="E54" s="190">
        <f>SUM(C54:D54)</f>
        <v>75000</v>
      </c>
      <c r="F54" s="190">
        <v>15000</v>
      </c>
      <c r="G54" s="190"/>
      <c r="H54" s="190"/>
      <c r="I54" s="190"/>
      <c r="J54" s="190">
        <f t="shared" si="0"/>
        <v>15000</v>
      </c>
      <c r="K54" s="190">
        <f>+K56+K58</f>
        <v>0</v>
      </c>
      <c r="L54" s="193" t="e">
        <f>+#REF!*100/#REF!</f>
        <v>#REF!</v>
      </c>
      <c r="M54" s="192">
        <f t="shared" si="1"/>
        <v>75000</v>
      </c>
      <c r="N54" s="189" t="s">
        <v>4</v>
      </c>
      <c r="O54" s="3"/>
      <c r="P54" s="3"/>
      <c r="Q54" s="3"/>
      <c r="R54" s="3"/>
      <c r="S54" s="3"/>
    </row>
    <row r="55" spans="1:19" ht="9.6" customHeight="1" x14ac:dyDescent="0.3">
      <c r="A55" s="267"/>
      <c r="B55" s="247"/>
      <c r="C55" s="249"/>
      <c r="D55" s="249"/>
      <c r="E55" s="249"/>
      <c r="F55" s="249"/>
      <c r="G55" s="249"/>
      <c r="H55" s="249"/>
      <c r="I55" s="249"/>
      <c r="J55" s="249"/>
      <c r="K55" s="249"/>
      <c r="L55" s="268"/>
      <c r="M55" s="251"/>
      <c r="N55" s="252"/>
      <c r="O55" s="3"/>
      <c r="P55" s="3"/>
      <c r="Q55" s="3"/>
      <c r="R55" s="3"/>
      <c r="S55" s="3"/>
    </row>
    <row r="56" spans="1:19" ht="19.149999999999999" customHeight="1" x14ac:dyDescent="0.3">
      <c r="A56" s="281" t="s">
        <v>4</v>
      </c>
      <c r="B56" s="282" t="s">
        <v>301</v>
      </c>
      <c r="C56" s="283">
        <f t="shared" ref="C56:H56" si="8">+C51+C48+C37+C26+C16+C10</f>
        <v>8710534</v>
      </c>
      <c r="D56" s="283">
        <f t="shared" si="8"/>
        <v>0</v>
      </c>
      <c r="E56" s="283">
        <f t="shared" si="8"/>
        <v>8710534</v>
      </c>
      <c r="F56" s="283">
        <f t="shared" si="8"/>
        <v>1735736</v>
      </c>
      <c r="G56" s="283">
        <f t="shared" si="8"/>
        <v>38282.32</v>
      </c>
      <c r="H56" s="283">
        <f t="shared" si="8"/>
        <v>38282.32</v>
      </c>
      <c r="I56" s="283">
        <f>+I51+I48+I37+I26+I16+I10</f>
        <v>0</v>
      </c>
      <c r="J56" s="283">
        <f t="shared" si="0"/>
        <v>1697453.68</v>
      </c>
      <c r="K56" s="283">
        <f>+K57+K59</f>
        <v>0</v>
      </c>
      <c r="L56" s="284" t="e">
        <f>+#REF!*100/#REF!</f>
        <v>#REF!</v>
      </c>
      <c r="M56" s="285">
        <f t="shared" si="1"/>
        <v>8672251.6799999997</v>
      </c>
      <c r="N56" s="286">
        <f>H56/F56*100</f>
        <v>2.2055381693990328</v>
      </c>
      <c r="O56" s="3"/>
      <c r="P56" s="32"/>
      <c r="Q56" s="3"/>
      <c r="R56" s="3"/>
      <c r="S56" s="3"/>
    </row>
    <row r="57" spans="1:19" x14ac:dyDescent="0.25">
      <c r="A57" s="231"/>
      <c r="B57" s="232"/>
      <c r="C57" s="233"/>
      <c r="D57" s="233"/>
      <c r="E57" s="233"/>
      <c r="F57" s="233"/>
      <c r="G57" s="233"/>
      <c r="H57" s="233"/>
      <c r="I57" s="233"/>
      <c r="J57" s="233"/>
      <c r="K57" s="234"/>
      <c r="L57" s="235"/>
      <c r="M57" s="236"/>
      <c r="N57" s="25"/>
      <c r="O57" s="3"/>
      <c r="P57" s="3"/>
      <c r="Q57" s="3"/>
      <c r="R57" s="3"/>
      <c r="S57" s="3"/>
    </row>
    <row r="58" spans="1:19" x14ac:dyDescent="0.25">
      <c r="A58" s="183"/>
      <c r="B58" s="12"/>
      <c r="F58" s="1" t="s">
        <v>4</v>
      </c>
      <c r="O58" s="3"/>
      <c r="P58" s="32"/>
      <c r="Q58" s="3"/>
      <c r="R58" s="3"/>
      <c r="S58" s="3"/>
    </row>
    <row r="59" spans="1:19" x14ac:dyDescent="0.25">
      <c r="A59" s="183"/>
      <c r="B59" s="12"/>
      <c r="I59" t="s">
        <v>4</v>
      </c>
      <c r="O59" s="3"/>
      <c r="P59" s="3"/>
      <c r="Q59" s="3"/>
      <c r="R59" s="3"/>
      <c r="S59" s="3"/>
    </row>
    <row r="60" spans="1:19" x14ac:dyDescent="0.25">
      <c r="A60" s="3"/>
      <c r="B60" s="46">
        <v>0</v>
      </c>
      <c r="C60" s="41" t="s">
        <v>4</v>
      </c>
    </row>
    <row r="61" spans="1:19" x14ac:dyDescent="0.25">
      <c r="A61" s="3"/>
      <c r="B61" s="49"/>
      <c r="C61" s="42"/>
      <c r="D61" s="42"/>
      <c r="E61" s="42"/>
    </row>
    <row r="62" spans="1:19" x14ac:dyDescent="0.25">
      <c r="B62" s="45"/>
      <c r="C62" s="48"/>
    </row>
    <row r="63" spans="1:19" x14ac:dyDescent="0.25">
      <c r="B63" s="47"/>
      <c r="C63" s="44"/>
      <c r="D63" s="44"/>
      <c r="E63" s="44"/>
    </row>
    <row r="64" spans="1:19" x14ac:dyDescent="0.25">
      <c r="B64" s="45"/>
      <c r="C64" s="46"/>
    </row>
    <row r="65" spans="1:5" x14ac:dyDescent="0.25">
      <c r="B65" s="47"/>
      <c r="C65" s="47"/>
      <c r="D65" s="47"/>
      <c r="E65" s="47"/>
    </row>
    <row r="66" spans="1:5" x14ac:dyDescent="0.25">
      <c r="B66" s="45"/>
      <c r="C66" s="43"/>
    </row>
    <row r="67" spans="1:5" x14ac:dyDescent="0.25">
      <c r="B67" s="47"/>
      <c r="C67" s="44"/>
      <c r="D67" s="44"/>
      <c r="E67" s="44"/>
    </row>
    <row r="68" spans="1:5" x14ac:dyDescent="0.25">
      <c r="B68" s="45"/>
      <c r="C68" s="46"/>
    </row>
    <row r="69" spans="1:5" x14ac:dyDescent="0.25">
      <c r="B69" s="47"/>
      <c r="C69" s="47"/>
      <c r="D69" s="47"/>
      <c r="E69" s="47"/>
    </row>
    <row r="70" spans="1:5" x14ac:dyDescent="0.25">
      <c r="B70" s="45"/>
      <c r="C70" s="43"/>
    </row>
    <row r="71" spans="1:5" x14ac:dyDescent="0.25">
      <c r="B71" s="47"/>
      <c r="C71" s="44"/>
      <c r="D71" s="44"/>
      <c r="E71" s="44"/>
    </row>
    <row r="72" spans="1:5" x14ac:dyDescent="0.25">
      <c r="B72" s="45"/>
      <c r="C72" s="46"/>
    </row>
    <row r="73" spans="1:5" x14ac:dyDescent="0.25">
      <c r="B73" s="47"/>
      <c r="C73" s="47"/>
      <c r="D73" s="47"/>
      <c r="E73" s="47"/>
    </row>
    <row r="74" spans="1:5" x14ac:dyDescent="0.25">
      <c r="B74" s="45"/>
      <c r="C74" s="46"/>
    </row>
    <row r="75" spans="1:5" x14ac:dyDescent="0.25">
      <c r="B75" s="47"/>
      <c r="C75" s="47"/>
      <c r="D75" s="45"/>
      <c r="E75" s="47"/>
    </row>
    <row r="76" spans="1:5" x14ac:dyDescent="0.25">
      <c r="B76" s="45"/>
      <c r="C76" s="46"/>
    </row>
    <row r="77" spans="1:5" x14ac:dyDescent="0.25">
      <c r="B77" s="47"/>
      <c r="C77" s="47"/>
      <c r="D77" s="45"/>
      <c r="E77" s="47"/>
    </row>
    <row r="78" spans="1:5" x14ac:dyDescent="0.25">
      <c r="B78" s="45"/>
      <c r="C78" s="46"/>
    </row>
    <row r="79" spans="1:5" x14ac:dyDescent="0.25">
      <c r="A79" s="377"/>
      <c r="B79" s="12"/>
    </row>
    <row r="80" spans="1:5" x14ac:dyDescent="0.25">
      <c r="A80" s="377"/>
      <c r="B80" s="12"/>
    </row>
    <row r="81" spans="1:11" x14ac:dyDescent="0.25">
      <c r="A81" s="10"/>
      <c r="B81" s="12"/>
    </row>
    <row r="82" spans="1:11" x14ac:dyDescent="0.25">
      <c r="A82" s="10"/>
      <c r="B82" s="12"/>
    </row>
    <row r="83" spans="1:11" x14ac:dyDescent="0.25">
      <c r="A83" s="13"/>
      <c r="B83" s="12"/>
    </row>
    <row r="84" spans="1:11" x14ac:dyDescent="0.25">
      <c r="A84" s="13"/>
      <c r="B84" s="12"/>
    </row>
    <row r="85" spans="1:11" x14ac:dyDescent="0.25">
      <c r="A85" s="13"/>
      <c r="B85" s="12"/>
    </row>
    <row r="86" spans="1:11" x14ac:dyDescent="0.25">
      <c r="A86" s="13"/>
      <c r="B86" s="12"/>
    </row>
    <row r="87" spans="1:11" ht="14.25" thickBot="1" x14ac:dyDescent="0.3">
      <c r="A87" s="10"/>
      <c r="B87" s="12"/>
    </row>
    <row r="88" spans="1:11" ht="14.25" thickTop="1" x14ac:dyDescent="0.25">
      <c r="A88" s="10"/>
      <c r="B88" s="50"/>
      <c r="C88" s="14"/>
      <c r="D88" s="9"/>
      <c r="E88" s="9"/>
      <c r="F88" s="9"/>
      <c r="G88" s="9"/>
      <c r="H88" s="9"/>
      <c r="I88" s="9"/>
      <c r="J88" s="9"/>
      <c r="K88" s="11"/>
    </row>
    <row r="89" spans="1:11" x14ac:dyDescent="0.25">
      <c r="A89" s="4"/>
      <c r="B89" s="2"/>
      <c r="C89" s="4"/>
      <c r="D89" s="4"/>
      <c r="E89" s="4"/>
      <c r="F89" s="4"/>
      <c r="G89" s="4"/>
      <c r="H89" s="4"/>
      <c r="I89" s="4"/>
      <c r="J89" s="4"/>
      <c r="K89" s="15"/>
    </row>
    <row r="90" spans="1:11" x14ac:dyDescent="0.25">
      <c r="A90" s="5"/>
      <c r="B90" s="16"/>
      <c r="C90" s="4"/>
      <c r="D90" s="4"/>
      <c r="E90" s="4"/>
      <c r="F90" s="4"/>
      <c r="G90" s="5"/>
      <c r="H90" s="5"/>
      <c r="I90" s="5"/>
      <c r="J90" s="5"/>
      <c r="K90" s="15"/>
    </row>
    <row r="91" spans="1:11" x14ac:dyDescent="0.25">
      <c r="A91" s="5"/>
      <c r="B91" s="16"/>
      <c r="C91" s="4"/>
      <c r="D91" s="4"/>
      <c r="E91" s="4"/>
      <c r="F91" s="4"/>
      <c r="G91" s="5"/>
      <c r="H91" s="5"/>
      <c r="I91" s="5"/>
      <c r="J91" s="5"/>
      <c r="K91" s="15"/>
    </row>
    <row r="92" spans="1:11" x14ac:dyDescent="0.25">
      <c r="A92" s="5"/>
      <c r="B92" s="16"/>
      <c r="C92" s="4"/>
      <c r="D92" s="4"/>
      <c r="E92" s="4"/>
      <c r="F92" s="4"/>
      <c r="G92" s="5"/>
      <c r="H92" s="5"/>
      <c r="I92" s="5"/>
      <c r="J92" s="5"/>
      <c r="K92" s="15"/>
    </row>
    <row r="93" spans="1:11" x14ac:dyDescent="0.25">
      <c r="A93" s="5"/>
      <c r="B93" s="16"/>
      <c r="C93" s="4"/>
      <c r="D93" s="4"/>
      <c r="E93" s="4"/>
      <c r="F93" s="4"/>
      <c r="G93" s="5"/>
      <c r="H93" s="5"/>
      <c r="I93" s="5"/>
      <c r="J93" s="5"/>
      <c r="K93" s="15"/>
    </row>
    <row r="94" spans="1:11" x14ac:dyDescent="0.25">
      <c r="A94" s="5"/>
      <c r="B94" s="16"/>
      <c r="C94" s="4"/>
      <c r="D94" s="4"/>
      <c r="E94" s="4"/>
      <c r="F94" s="4"/>
      <c r="G94" s="5"/>
      <c r="H94" s="5"/>
      <c r="I94" s="5"/>
      <c r="J94" s="5"/>
      <c r="K94" s="15"/>
    </row>
    <row r="95" spans="1:11" x14ac:dyDescent="0.25">
      <c r="A95" s="5"/>
      <c r="B95" s="16"/>
      <c r="C95" s="4"/>
      <c r="D95" s="4"/>
      <c r="E95" s="4"/>
      <c r="F95" s="4"/>
      <c r="G95" s="5"/>
      <c r="H95" s="5"/>
      <c r="I95" s="5"/>
      <c r="J95" s="5"/>
      <c r="K95" s="15"/>
    </row>
    <row r="96" spans="1:11" x14ac:dyDescent="0.25">
      <c r="A96" s="5"/>
      <c r="B96" s="16"/>
      <c r="C96" s="4"/>
      <c r="D96" s="4"/>
      <c r="E96" s="4"/>
      <c r="F96" s="4"/>
      <c r="G96" s="5"/>
      <c r="H96" s="5"/>
      <c r="I96" s="5"/>
      <c r="J96" s="5"/>
      <c r="K96" s="15"/>
    </row>
    <row r="97" spans="1:14" x14ac:dyDescent="0.25">
      <c r="A97" s="5"/>
      <c r="B97" s="16"/>
      <c r="C97" s="4"/>
      <c r="D97" s="4"/>
      <c r="E97" s="4"/>
      <c r="F97" s="4"/>
      <c r="G97" s="5"/>
      <c r="H97" s="5"/>
      <c r="I97" s="5"/>
      <c r="J97" s="5"/>
      <c r="K97" s="15"/>
    </row>
    <row r="98" spans="1:14" x14ac:dyDescent="0.25">
      <c r="A98" s="5"/>
      <c r="B98" s="16"/>
      <c r="C98" s="4"/>
      <c r="D98" s="4"/>
      <c r="E98" s="4"/>
      <c r="F98" s="4"/>
      <c r="G98" s="5"/>
      <c r="H98" s="5"/>
      <c r="I98" s="5"/>
      <c r="J98" s="5"/>
      <c r="K98" s="15"/>
    </row>
    <row r="99" spans="1:14" x14ac:dyDescent="0.25">
      <c r="A99" s="5"/>
      <c r="B99" s="16"/>
      <c r="C99" s="4"/>
      <c r="D99" s="4"/>
      <c r="E99" s="4"/>
      <c r="F99" s="4"/>
      <c r="G99" s="5"/>
      <c r="H99" s="5"/>
      <c r="I99" s="5"/>
      <c r="J99" s="5"/>
      <c r="K99" s="15"/>
    </row>
    <row r="100" spans="1:14" x14ac:dyDescent="0.25">
      <c r="A100" s="5"/>
      <c r="B100" s="16"/>
      <c r="C100" s="4"/>
      <c r="D100" s="4"/>
      <c r="E100" s="4"/>
      <c r="F100" s="4"/>
      <c r="G100" s="5"/>
      <c r="H100" s="5"/>
      <c r="I100" s="5"/>
      <c r="J100" s="5"/>
      <c r="K100" s="15"/>
    </row>
    <row r="101" spans="1:14" x14ac:dyDescent="0.25">
      <c r="A101" s="5"/>
      <c r="B101" s="16"/>
      <c r="C101" s="4"/>
      <c r="D101" s="4"/>
      <c r="E101" s="4"/>
      <c r="F101" s="4"/>
      <c r="G101" s="5"/>
      <c r="H101" s="5"/>
      <c r="I101" s="5"/>
      <c r="J101" s="5"/>
      <c r="K101" s="15"/>
    </row>
    <row r="102" spans="1:14" x14ac:dyDescent="0.25">
      <c r="A102" s="5"/>
      <c r="B102" s="16"/>
      <c r="C102" s="4"/>
      <c r="D102" s="4"/>
      <c r="E102" s="4"/>
      <c r="F102" s="4"/>
      <c r="G102" s="5"/>
      <c r="H102" s="5"/>
      <c r="I102" s="5"/>
      <c r="J102" s="5"/>
      <c r="K102" s="15"/>
    </row>
    <row r="103" spans="1:14" x14ac:dyDescent="0.25">
      <c r="A103" s="5"/>
      <c r="B103" s="16"/>
      <c r="C103" s="4"/>
      <c r="D103" s="4"/>
      <c r="E103" s="4"/>
      <c r="F103" s="4"/>
      <c r="G103" s="5"/>
      <c r="H103" s="5"/>
      <c r="I103" s="5"/>
      <c r="J103" s="5"/>
      <c r="K103" s="15"/>
    </row>
    <row r="104" spans="1:14" x14ac:dyDescent="0.25">
      <c r="A104" s="5"/>
      <c r="B104" s="16"/>
      <c r="C104" s="4"/>
      <c r="D104" s="4"/>
      <c r="E104" s="4"/>
      <c r="F104" s="4"/>
      <c r="G104" s="5"/>
      <c r="H104" s="5"/>
      <c r="I104" s="5"/>
      <c r="J104" s="5"/>
      <c r="K104" s="15"/>
    </row>
    <row r="105" spans="1:14" x14ac:dyDescent="0.25">
      <c r="A105" s="5"/>
      <c r="B105" s="16"/>
      <c r="C105" s="4"/>
      <c r="D105" s="4"/>
      <c r="E105" s="4"/>
      <c r="F105" s="4"/>
      <c r="G105" s="5"/>
      <c r="H105" s="5"/>
      <c r="I105" s="5"/>
      <c r="J105" s="5"/>
      <c r="K105" s="15"/>
    </row>
    <row r="106" spans="1:14" x14ac:dyDescent="0.25">
      <c r="A106" s="5"/>
      <c r="B106" s="16"/>
      <c r="C106" s="4"/>
      <c r="D106" s="4"/>
      <c r="E106" s="4"/>
      <c r="F106" s="4"/>
      <c r="G106" s="5"/>
      <c r="H106" s="5"/>
      <c r="I106" s="5"/>
      <c r="J106" s="5"/>
      <c r="K106" s="15"/>
    </row>
    <row r="107" spans="1:14" x14ac:dyDescent="0.25">
      <c r="A107" s="5"/>
      <c r="B107" s="16"/>
      <c r="C107" s="4"/>
      <c r="D107" s="4"/>
      <c r="E107" s="4"/>
      <c r="F107" s="4"/>
      <c r="G107" s="5"/>
      <c r="H107" s="5"/>
      <c r="I107" s="5"/>
      <c r="J107" s="5"/>
      <c r="K107" s="15"/>
    </row>
    <row r="108" spans="1:14" x14ac:dyDescent="0.25">
      <c r="A108" s="5"/>
      <c r="B108" s="16"/>
      <c r="C108" s="4"/>
      <c r="D108" s="4"/>
      <c r="E108" s="4"/>
      <c r="F108" s="4"/>
      <c r="G108" s="5"/>
      <c r="H108" s="5"/>
      <c r="I108" s="5"/>
      <c r="J108" s="5"/>
      <c r="K108" s="15"/>
    </row>
    <row r="109" spans="1:14" x14ac:dyDescent="0.25">
      <c r="A109" s="5"/>
      <c r="B109" s="16"/>
      <c r="C109" s="5"/>
      <c r="D109" s="5"/>
      <c r="E109" s="5"/>
      <c r="F109" s="5"/>
      <c r="G109" s="5"/>
      <c r="H109" s="5"/>
      <c r="I109" s="5"/>
      <c r="J109" s="5"/>
      <c r="K109" s="15"/>
    </row>
    <row r="110" spans="1:14" x14ac:dyDescent="0.25">
      <c r="A110" s="5"/>
      <c r="B110" s="16"/>
      <c r="C110" s="5"/>
      <c r="D110" s="5"/>
      <c r="E110" s="5"/>
      <c r="F110" s="5"/>
      <c r="G110" s="5"/>
      <c r="H110" s="5"/>
      <c r="I110" s="5"/>
      <c r="J110" s="5"/>
      <c r="K110" s="15"/>
      <c r="L110" s="21"/>
      <c r="M110" s="8" t="s">
        <v>4</v>
      </c>
      <c r="N110" s="18"/>
    </row>
    <row r="111" spans="1:14" x14ac:dyDescent="0.25">
      <c r="A111" s="5"/>
      <c r="B111" s="16"/>
      <c r="C111" s="5"/>
      <c r="D111" s="5"/>
      <c r="E111" s="5"/>
      <c r="F111" s="5"/>
      <c r="G111" s="5"/>
      <c r="H111" s="5"/>
      <c r="I111" s="5"/>
      <c r="J111" s="5"/>
      <c r="K111" s="15"/>
      <c r="L111" s="21"/>
      <c r="M111" s="8" t="s">
        <v>4</v>
      </c>
      <c r="N111" s="18"/>
    </row>
    <row r="112" spans="1:14" x14ac:dyDescent="0.25">
      <c r="A112" s="5"/>
      <c r="B112" s="16"/>
      <c r="C112" s="5"/>
      <c r="D112" s="5"/>
      <c r="E112" s="5"/>
      <c r="F112" s="5"/>
      <c r="G112" s="5"/>
      <c r="H112" s="5"/>
      <c r="I112" s="5"/>
      <c r="J112" s="5"/>
      <c r="K112" s="15"/>
      <c r="L112" s="21"/>
      <c r="M112" s="8" t="s">
        <v>4</v>
      </c>
      <c r="N112" s="18"/>
    </row>
    <row r="113" spans="1:14" x14ac:dyDescent="0.25">
      <c r="A113" s="5"/>
      <c r="B113" s="16"/>
      <c r="C113" s="5"/>
      <c r="D113" s="5"/>
      <c r="E113" s="5"/>
      <c r="F113" s="5"/>
      <c r="G113" s="5"/>
      <c r="H113" s="5"/>
      <c r="I113" s="5"/>
      <c r="J113" s="5"/>
      <c r="K113" s="15"/>
      <c r="L113" s="21"/>
      <c r="M113" s="8" t="s">
        <v>4</v>
      </c>
      <c r="N113" s="18"/>
    </row>
    <row r="114" spans="1:14" x14ac:dyDescent="0.25">
      <c r="A114" s="5"/>
      <c r="B114" s="16"/>
      <c r="C114" s="5"/>
      <c r="D114" s="5"/>
      <c r="E114" s="5"/>
      <c r="F114" s="5"/>
      <c r="G114" s="5"/>
      <c r="H114" s="5"/>
      <c r="I114" s="5"/>
      <c r="J114" s="5"/>
      <c r="K114" s="15"/>
      <c r="L114" s="21"/>
      <c r="M114" s="8" t="s">
        <v>4</v>
      </c>
      <c r="N114" s="18"/>
    </row>
    <row r="115" spans="1:14" x14ac:dyDescent="0.25">
      <c r="A115" s="5"/>
      <c r="B115" s="16"/>
      <c r="C115" s="5"/>
      <c r="D115" s="5"/>
      <c r="E115" s="5"/>
      <c r="F115" s="5"/>
      <c r="G115" s="5"/>
      <c r="H115" s="5"/>
      <c r="I115" s="5"/>
      <c r="J115" s="5"/>
      <c r="K115" s="15"/>
      <c r="L115" s="21"/>
      <c r="M115" s="8" t="s">
        <v>4</v>
      </c>
      <c r="N115" s="18"/>
    </row>
    <row r="116" spans="1:14" x14ac:dyDescent="0.25">
      <c r="A116" s="5"/>
      <c r="B116" s="16"/>
      <c r="C116" s="5"/>
      <c r="D116" s="5"/>
      <c r="E116" s="5"/>
      <c r="F116" s="5"/>
      <c r="G116" s="5"/>
      <c r="H116" s="5"/>
      <c r="I116" s="5"/>
      <c r="J116" s="5"/>
      <c r="K116" s="15"/>
      <c r="L116" s="21"/>
      <c r="M116" s="8" t="s">
        <v>4</v>
      </c>
      <c r="N116" s="18"/>
    </row>
    <row r="117" spans="1:14" x14ac:dyDescent="0.25">
      <c r="A117" s="5"/>
      <c r="B117" s="16"/>
      <c r="C117" s="5"/>
      <c r="D117" s="5"/>
      <c r="E117" s="5"/>
      <c r="F117" s="5"/>
      <c r="G117" s="5"/>
      <c r="H117" s="5"/>
      <c r="I117" s="5"/>
      <c r="J117" s="5"/>
      <c r="K117" s="15"/>
      <c r="L117" s="21"/>
      <c r="M117" s="8" t="s">
        <v>4</v>
      </c>
      <c r="N117" s="18"/>
    </row>
    <row r="118" spans="1:14" x14ac:dyDescent="0.25">
      <c r="A118" s="5"/>
      <c r="B118" s="16"/>
      <c r="C118" s="5"/>
      <c r="D118" s="5"/>
      <c r="E118" s="5"/>
      <c r="F118" s="5"/>
      <c r="G118" s="5"/>
      <c r="H118" s="5"/>
      <c r="I118" s="5"/>
      <c r="J118" s="5"/>
      <c r="K118" s="15"/>
      <c r="L118" s="21"/>
      <c r="M118" s="8" t="s">
        <v>4</v>
      </c>
      <c r="N118" s="18"/>
    </row>
    <row r="119" spans="1:14" x14ac:dyDescent="0.25">
      <c r="A119" s="5"/>
      <c r="B119" s="16"/>
      <c r="C119" s="5"/>
      <c r="D119" s="5"/>
      <c r="E119" s="5"/>
      <c r="F119" s="5"/>
      <c r="G119" s="5"/>
      <c r="H119" s="5"/>
      <c r="I119" s="5"/>
      <c r="J119" s="5"/>
      <c r="K119" s="17"/>
      <c r="L119" s="21"/>
      <c r="M119" s="8" t="s">
        <v>4</v>
      </c>
      <c r="N119" s="18"/>
    </row>
    <row r="120" spans="1:14" x14ac:dyDescent="0.25">
      <c r="A120" s="5"/>
      <c r="B120" s="16"/>
      <c r="C120" s="5"/>
      <c r="D120" s="5"/>
      <c r="E120" s="5"/>
      <c r="F120" s="5"/>
      <c r="G120" s="5"/>
      <c r="H120" s="5"/>
      <c r="I120" s="5"/>
      <c r="J120" s="5"/>
      <c r="K120" s="17"/>
      <c r="L120" s="21"/>
      <c r="M120" s="8" t="s">
        <v>4</v>
      </c>
      <c r="N120" s="18"/>
    </row>
    <row r="121" spans="1:14" x14ac:dyDescent="0.25">
      <c r="A121" s="5"/>
      <c r="B121" s="16"/>
      <c r="C121" s="5"/>
      <c r="D121" s="5"/>
      <c r="E121" s="5"/>
      <c r="F121" s="5"/>
      <c r="G121" s="5"/>
      <c r="H121" s="5"/>
      <c r="I121" s="5"/>
      <c r="J121" s="5"/>
      <c r="K121" s="17"/>
      <c r="L121" s="21"/>
      <c r="M121" s="8" t="s">
        <v>4</v>
      </c>
      <c r="N121" s="18"/>
    </row>
    <row r="122" spans="1:14" x14ac:dyDescent="0.25">
      <c r="A122" s="5"/>
      <c r="B122" s="16"/>
      <c r="C122" s="5"/>
      <c r="D122" s="5"/>
      <c r="E122" s="5"/>
      <c r="F122" s="5"/>
      <c r="G122" s="5"/>
      <c r="H122" s="5"/>
      <c r="I122" s="5"/>
      <c r="J122" s="5"/>
      <c r="K122" s="17"/>
      <c r="L122" s="21"/>
      <c r="M122" s="8" t="s">
        <v>4</v>
      </c>
      <c r="N122" s="18"/>
    </row>
    <row r="123" spans="1:14" x14ac:dyDescent="0.25">
      <c r="A123" s="5"/>
      <c r="B123" s="16"/>
      <c r="C123" s="5"/>
      <c r="D123" s="5"/>
      <c r="E123" s="5"/>
      <c r="F123" s="5"/>
      <c r="G123" s="5"/>
      <c r="H123" s="5"/>
      <c r="I123" s="5"/>
      <c r="J123" s="5"/>
      <c r="K123" s="17"/>
      <c r="L123" s="21"/>
      <c r="M123" s="8" t="s">
        <v>4</v>
      </c>
      <c r="N123" s="18"/>
    </row>
    <row r="124" spans="1:14" x14ac:dyDescent="0.25">
      <c r="A124" s="5"/>
      <c r="B124" s="16"/>
      <c r="C124" s="5"/>
      <c r="D124" s="5"/>
      <c r="E124" s="5"/>
      <c r="F124" s="5"/>
      <c r="G124" s="5"/>
      <c r="H124" s="5"/>
      <c r="I124" s="5"/>
      <c r="J124" s="5"/>
      <c r="K124" s="17"/>
      <c r="L124" s="21"/>
      <c r="M124" s="8" t="s">
        <v>4</v>
      </c>
      <c r="N124" s="18"/>
    </row>
    <row r="125" spans="1:14" x14ac:dyDescent="0.25">
      <c r="A125" s="5"/>
      <c r="B125" s="16"/>
      <c r="C125" s="5"/>
      <c r="D125" s="5"/>
      <c r="E125" s="5"/>
      <c r="F125" s="5"/>
      <c r="G125" s="5"/>
      <c r="H125" s="5"/>
      <c r="I125" s="5"/>
      <c r="J125" s="5"/>
      <c r="K125" s="17"/>
      <c r="L125" s="21"/>
      <c r="M125" s="8" t="s">
        <v>4</v>
      </c>
      <c r="N125" s="18"/>
    </row>
    <row r="126" spans="1:14" x14ac:dyDescent="0.25">
      <c r="B126" s="12"/>
      <c r="K126" s="8"/>
      <c r="L126" s="22"/>
      <c r="M126" s="8" t="s">
        <v>4</v>
      </c>
      <c r="N126" s="18"/>
    </row>
    <row r="127" spans="1:14" x14ac:dyDescent="0.25">
      <c r="B127" s="12"/>
      <c r="K127" s="8"/>
      <c r="L127" s="22"/>
      <c r="M127" s="8" t="s">
        <v>4</v>
      </c>
      <c r="N127" s="18"/>
    </row>
    <row r="128" spans="1:14" x14ac:dyDescent="0.25">
      <c r="B128" s="12"/>
      <c r="K128" s="8"/>
      <c r="L128" s="22"/>
      <c r="M128" s="8" t="s">
        <v>4</v>
      </c>
      <c r="N128" s="18"/>
    </row>
    <row r="129" spans="2:14" x14ac:dyDescent="0.25">
      <c r="B129" s="12"/>
      <c r="K129" s="8"/>
      <c r="L129" s="22"/>
      <c r="M129" s="8" t="s">
        <v>4</v>
      </c>
      <c r="N129" s="18"/>
    </row>
    <row r="130" spans="2:14" x14ac:dyDescent="0.25">
      <c r="B130" s="12"/>
      <c r="K130" s="8"/>
      <c r="L130" s="22"/>
      <c r="M130" s="8" t="s">
        <v>4</v>
      </c>
      <c r="N130" s="18"/>
    </row>
    <row r="131" spans="2:14" x14ac:dyDescent="0.25">
      <c r="B131" s="12"/>
      <c r="K131" s="8"/>
      <c r="L131" s="22"/>
      <c r="M131" s="8" t="s">
        <v>4</v>
      </c>
      <c r="N131" s="18"/>
    </row>
    <row r="132" spans="2:14" x14ac:dyDescent="0.25">
      <c r="B132" s="12"/>
      <c r="K132" s="8"/>
      <c r="L132" s="22"/>
      <c r="M132" s="8" t="s">
        <v>4</v>
      </c>
      <c r="N132" s="18"/>
    </row>
    <row r="133" spans="2:14" x14ac:dyDescent="0.25">
      <c r="B133" s="12"/>
      <c r="K133" s="8"/>
      <c r="L133" s="22"/>
      <c r="M133" s="8" t="s">
        <v>4</v>
      </c>
      <c r="N133" s="18"/>
    </row>
    <row r="134" spans="2:14" x14ac:dyDescent="0.25">
      <c r="B134" s="12"/>
      <c r="K134" s="8"/>
      <c r="L134" s="22"/>
      <c r="M134" s="8" t="s">
        <v>4</v>
      </c>
      <c r="N134" s="18"/>
    </row>
    <row r="135" spans="2:14" x14ac:dyDescent="0.25">
      <c r="B135" s="12"/>
      <c r="K135" s="8"/>
      <c r="L135" s="22"/>
      <c r="M135" s="8" t="s">
        <v>4</v>
      </c>
      <c r="N135" s="18"/>
    </row>
    <row r="136" spans="2:14" x14ac:dyDescent="0.25">
      <c r="B136" s="12"/>
      <c r="K136" s="8"/>
      <c r="L136" s="22"/>
      <c r="M136" s="8" t="s">
        <v>4</v>
      </c>
      <c r="N136" s="18"/>
    </row>
    <row r="137" spans="2:14" x14ac:dyDescent="0.25">
      <c r="B137" s="12"/>
      <c r="K137" s="8"/>
      <c r="L137" s="22"/>
      <c r="M137" s="8" t="s">
        <v>4</v>
      </c>
      <c r="N137" s="18"/>
    </row>
    <row r="138" spans="2:14" x14ac:dyDescent="0.25">
      <c r="B138" s="12"/>
      <c r="K138" s="8"/>
      <c r="L138" s="22"/>
      <c r="M138" s="8" t="s">
        <v>4</v>
      </c>
      <c r="N138" s="18"/>
    </row>
    <row r="139" spans="2:14" x14ac:dyDescent="0.25">
      <c r="B139" s="12"/>
      <c r="K139" s="8"/>
      <c r="L139" s="22"/>
      <c r="M139" s="8" t="s">
        <v>4</v>
      </c>
      <c r="N139" s="18"/>
    </row>
    <row r="140" spans="2:14" x14ac:dyDescent="0.25">
      <c r="B140" s="12"/>
      <c r="K140" s="8"/>
      <c r="L140" s="22"/>
      <c r="M140" s="8" t="s">
        <v>4</v>
      </c>
      <c r="N140" s="18"/>
    </row>
    <row r="141" spans="2:14" x14ac:dyDescent="0.25">
      <c r="B141" s="12"/>
      <c r="K141" s="8"/>
      <c r="L141" s="22"/>
      <c r="M141" s="8" t="s">
        <v>4</v>
      </c>
      <c r="N141" s="18"/>
    </row>
    <row r="142" spans="2:14" x14ac:dyDescent="0.25">
      <c r="B142" s="12"/>
      <c r="K142" s="8"/>
      <c r="L142" s="22"/>
      <c r="M142" s="8" t="s">
        <v>4</v>
      </c>
      <c r="N142" s="18"/>
    </row>
    <row r="143" spans="2:14" x14ac:dyDescent="0.25">
      <c r="B143" s="12"/>
      <c r="K143" s="8"/>
      <c r="L143" s="22"/>
      <c r="M143" s="8" t="s">
        <v>4</v>
      </c>
      <c r="N143" s="18"/>
    </row>
    <row r="144" spans="2:14" x14ac:dyDescent="0.25">
      <c r="B144" s="12"/>
      <c r="K144" s="8"/>
      <c r="L144" s="22"/>
      <c r="M144" s="8" t="s">
        <v>4</v>
      </c>
      <c r="N144" s="18"/>
    </row>
    <row r="145" spans="2:14" x14ac:dyDescent="0.25">
      <c r="B145" s="12"/>
      <c r="K145" s="8"/>
      <c r="L145" s="22"/>
      <c r="M145" s="8" t="s">
        <v>4</v>
      </c>
      <c r="N145" s="19"/>
    </row>
    <row r="146" spans="2:14" x14ac:dyDescent="0.25">
      <c r="B146" s="12"/>
      <c r="K146" s="8"/>
      <c r="L146" s="22"/>
      <c r="M146" s="8" t="s">
        <v>4</v>
      </c>
      <c r="N146" s="19"/>
    </row>
    <row r="147" spans="2:14" x14ac:dyDescent="0.25">
      <c r="B147" s="12"/>
      <c r="K147" s="8"/>
      <c r="L147" s="22"/>
      <c r="M147" s="8" t="s">
        <v>4</v>
      </c>
      <c r="N147" s="19"/>
    </row>
    <row r="148" spans="2:14" x14ac:dyDescent="0.25">
      <c r="B148" s="12"/>
      <c r="K148" s="8"/>
      <c r="L148" s="22"/>
      <c r="M148" s="8" t="s">
        <v>4</v>
      </c>
      <c r="N148" s="19"/>
    </row>
    <row r="149" spans="2:14" x14ac:dyDescent="0.25">
      <c r="B149" s="12"/>
      <c r="K149" s="8"/>
      <c r="L149" s="22"/>
      <c r="M149" s="8" t="s">
        <v>4</v>
      </c>
      <c r="N149" s="19"/>
    </row>
    <row r="150" spans="2:14" x14ac:dyDescent="0.25">
      <c r="B150" s="12"/>
      <c r="K150" s="8"/>
      <c r="L150" s="22"/>
      <c r="M150" s="8" t="s">
        <v>4</v>
      </c>
      <c r="N150" s="19"/>
    </row>
    <row r="151" spans="2:14" x14ac:dyDescent="0.25">
      <c r="B151" s="12"/>
      <c r="K151" s="8"/>
      <c r="L151" s="22"/>
      <c r="M151" s="8" t="s">
        <v>4</v>
      </c>
      <c r="N151" s="19"/>
    </row>
    <row r="152" spans="2:14" x14ac:dyDescent="0.25">
      <c r="B152" s="12"/>
      <c r="K152" s="8"/>
      <c r="L152" s="22"/>
      <c r="M152" s="8" t="s">
        <v>4</v>
      </c>
      <c r="N152" s="19"/>
    </row>
    <row r="153" spans="2:14" x14ac:dyDescent="0.25">
      <c r="B153" s="12"/>
      <c r="K153" s="8"/>
      <c r="L153" s="22"/>
      <c r="M153" s="8" t="s">
        <v>4</v>
      </c>
      <c r="N153" s="19"/>
    </row>
    <row r="154" spans="2:14" x14ac:dyDescent="0.25">
      <c r="B154" s="12"/>
      <c r="K154" s="8"/>
      <c r="L154" s="22"/>
      <c r="M154" s="8" t="s">
        <v>4</v>
      </c>
      <c r="N154" s="19"/>
    </row>
    <row r="155" spans="2:14" x14ac:dyDescent="0.25">
      <c r="B155" s="12"/>
      <c r="K155" s="8"/>
      <c r="L155" s="22"/>
      <c r="M155" s="8" t="s">
        <v>4</v>
      </c>
      <c r="N155" s="19"/>
    </row>
    <row r="156" spans="2:14" x14ac:dyDescent="0.25">
      <c r="B156" s="12"/>
      <c r="K156" s="8"/>
      <c r="L156" s="22"/>
      <c r="M156" s="8" t="s">
        <v>4</v>
      </c>
      <c r="N156" s="19"/>
    </row>
    <row r="157" spans="2:14" x14ac:dyDescent="0.25">
      <c r="B157" s="12"/>
      <c r="K157" s="8"/>
      <c r="L157" s="22"/>
      <c r="M157" s="8" t="s">
        <v>4</v>
      </c>
      <c r="N157" s="19"/>
    </row>
    <row r="158" spans="2:14" x14ac:dyDescent="0.25">
      <c r="B158" s="12"/>
      <c r="K158" s="8"/>
      <c r="L158" s="22"/>
      <c r="M158" s="8" t="s">
        <v>4</v>
      </c>
      <c r="N158" s="19"/>
    </row>
    <row r="159" spans="2:14" x14ac:dyDescent="0.25">
      <c r="B159" s="12"/>
      <c r="K159" s="8"/>
      <c r="L159" s="22"/>
      <c r="M159" s="8" t="s">
        <v>4</v>
      </c>
      <c r="N159" s="19"/>
    </row>
    <row r="160" spans="2:14" x14ac:dyDescent="0.25">
      <c r="B160" s="12"/>
      <c r="K160" s="8"/>
      <c r="L160" s="22"/>
      <c r="M160" s="8" t="s">
        <v>4</v>
      </c>
      <c r="N160" s="19"/>
    </row>
    <row r="161" spans="2:14" x14ac:dyDescent="0.25">
      <c r="B161" s="12"/>
      <c r="K161" s="8"/>
      <c r="L161" s="22"/>
      <c r="M161" s="8" t="s">
        <v>4</v>
      </c>
      <c r="N161" s="19"/>
    </row>
    <row r="162" spans="2:14" x14ac:dyDescent="0.25">
      <c r="B162" s="12"/>
      <c r="K162" s="8"/>
      <c r="L162" s="22"/>
      <c r="M162" s="8" t="s">
        <v>4</v>
      </c>
      <c r="N162" s="19"/>
    </row>
    <row r="163" spans="2:14" x14ac:dyDescent="0.25">
      <c r="B163" s="12"/>
      <c r="K163" s="8"/>
      <c r="L163" s="22"/>
      <c r="M163" s="8" t="s">
        <v>4</v>
      </c>
      <c r="N163" s="19"/>
    </row>
    <row r="164" spans="2:14" x14ac:dyDescent="0.25">
      <c r="B164" s="12"/>
      <c r="K164" s="8"/>
      <c r="L164" s="22"/>
      <c r="M164" s="8" t="s">
        <v>4</v>
      </c>
      <c r="N164" s="19"/>
    </row>
    <row r="165" spans="2:14" x14ac:dyDescent="0.25">
      <c r="B165" s="12"/>
      <c r="K165" s="8"/>
      <c r="L165" s="22"/>
      <c r="M165" s="8" t="s">
        <v>4</v>
      </c>
      <c r="N165" s="19"/>
    </row>
    <row r="166" spans="2:14" x14ac:dyDescent="0.25">
      <c r="B166" s="12"/>
      <c r="K166" s="8"/>
      <c r="L166" s="22"/>
      <c r="M166" s="8" t="s">
        <v>4</v>
      </c>
      <c r="N166" s="19"/>
    </row>
    <row r="167" spans="2:14" x14ac:dyDescent="0.25">
      <c r="B167" s="12"/>
      <c r="K167" s="8"/>
      <c r="L167" s="22"/>
      <c r="M167" s="8" t="s">
        <v>4</v>
      </c>
      <c r="N167" s="19"/>
    </row>
    <row r="168" spans="2:14" x14ac:dyDescent="0.25">
      <c r="B168" s="12"/>
      <c r="K168" s="8"/>
      <c r="L168" s="22"/>
      <c r="M168" s="8" t="s">
        <v>4</v>
      </c>
      <c r="N168" s="19"/>
    </row>
    <row r="169" spans="2:14" x14ac:dyDescent="0.25">
      <c r="B169" s="12"/>
      <c r="K169" s="8"/>
      <c r="L169" s="22"/>
      <c r="M169" s="8" t="s">
        <v>4</v>
      </c>
      <c r="N169" s="19"/>
    </row>
    <row r="170" spans="2:14" x14ac:dyDescent="0.25">
      <c r="B170" s="12"/>
      <c r="K170" s="8"/>
      <c r="L170" s="22"/>
      <c r="M170" s="8" t="s">
        <v>4</v>
      </c>
      <c r="N170" s="19"/>
    </row>
    <row r="171" spans="2:14" x14ac:dyDescent="0.25">
      <c r="B171" s="12"/>
      <c r="K171" s="8"/>
      <c r="L171" s="22"/>
      <c r="M171" s="8" t="s">
        <v>4</v>
      </c>
      <c r="N171" s="19"/>
    </row>
    <row r="172" spans="2:14" x14ac:dyDescent="0.25">
      <c r="B172" s="12"/>
      <c r="K172" s="8"/>
      <c r="L172" s="22"/>
      <c r="M172" s="8" t="s">
        <v>4</v>
      </c>
      <c r="N172" s="19"/>
    </row>
    <row r="173" spans="2:14" x14ac:dyDescent="0.25">
      <c r="B173" s="12"/>
      <c r="K173" s="8"/>
      <c r="L173" s="22"/>
      <c r="M173" s="8" t="s">
        <v>4</v>
      </c>
      <c r="N173" s="19"/>
    </row>
    <row r="174" spans="2:14" x14ac:dyDescent="0.25">
      <c r="B174" s="12"/>
      <c r="K174" s="8"/>
      <c r="L174" s="22"/>
      <c r="M174" s="8" t="s">
        <v>4</v>
      </c>
      <c r="N174" s="19"/>
    </row>
    <row r="175" spans="2:14" x14ac:dyDescent="0.25">
      <c r="B175" s="12"/>
      <c r="K175" s="8"/>
      <c r="L175" s="22"/>
      <c r="M175" s="8" t="s">
        <v>4</v>
      </c>
      <c r="N175" s="19"/>
    </row>
    <row r="176" spans="2:14" x14ac:dyDescent="0.25">
      <c r="B176" s="12"/>
      <c r="K176" s="8"/>
      <c r="L176" s="22"/>
      <c r="M176" s="8" t="s">
        <v>4</v>
      </c>
      <c r="N176" s="19"/>
    </row>
    <row r="177" spans="2:14" x14ac:dyDescent="0.25">
      <c r="B177" s="12"/>
      <c r="K177" s="8"/>
      <c r="L177" s="22"/>
      <c r="M177" s="8" t="s">
        <v>4</v>
      </c>
      <c r="N177" s="19"/>
    </row>
    <row r="178" spans="2:14" x14ac:dyDescent="0.25">
      <c r="B178" s="12"/>
      <c r="K178" s="8"/>
      <c r="L178" s="22"/>
      <c r="M178" s="8" t="s">
        <v>4</v>
      </c>
      <c r="N178" s="19"/>
    </row>
    <row r="179" spans="2:14" x14ac:dyDescent="0.25">
      <c r="B179" s="12"/>
      <c r="K179" s="8"/>
      <c r="L179" s="22"/>
      <c r="M179" s="8" t="s">
        <v>4</v>
      </c>
      <c r="N179" s="19"/>
    </row>
    <row r="180" spans="2:14" x14ac:dyDescent="0.25">
      <c r="B180" s="12"/>
      <c r="K180" s="8"/>
      <c r="L180" s="22"/>
      <c r="M180" s="8" t="s">
        <v>4</v>
      </c>
      <c r="N180" s="19"/>
    </row>
    <row r="181" spans="2:14" x14ac:dyDescent="0.25">
      <c r="B181" s="12"/>
      <c r="K181" s="8"/>
      <c r="L181" s="22"/>
      <c r="M181" s="8" t="s">
        <v>4</v>
      </c>
      <c r="N181" s="19"/>
    </row>
    <row r="182" spans="2:14" x14ac:dyDescent="0.25">
      <c r="B182" s="12"/>
      <c r="K182" s="8"/>
      <c r="L182" s="22"/>
      <c r="M182" s="8" t="s">
        <v>4</v>
      </c>
      <c r="N182" s="19"/>
    </row>
    <row r="183" spans="2:14" x14ac:dyDescent="0.25">
      <c r="B183" s="12"/>
      <c r="K183" s="8"/>
      <c r="L183" s="22"/>
      <c r="M183" s="8" t="s">
        <v>4</v>
      </c>
      <c r="N183" s="19"/>
    </row>
    <row r="184" spans="2:14" x14ac:dyDescent="0.25">
      <c r="B184" s="12"/>
      <c r="K184" s="8"/>
      <c r="L184" s="22"/>
      <c r="M184" s="8" t="s">
        <v>4</v>
      </c>
      <c r="N184" s="19"/>
    </row>
    <row r="185" spans="2:14" x14ac:dyDescent="0.25">
      <c r="B185" s="12"/>
      <c r="K185" s="8"/>
      <c r="L185" s="22"/>
      <c r="M185" s="8" t="s">
        <v>4</v>
      </c>
      <c r="N185" s="19"/>
    </row>
    <row r="186" spans="2:14" x14ac:dyDescent="0.25">
      <c r="B186" s="12"/>
      <c r="K186" s="8"/>
      <c r="L186" s="22"/>
      <c r="M186" s="8" t="s">
        <v>4</v>
      </c>
      <c r="N186" s="19"/>
    </row>
    <row r="187" spans="2:14" x14ac:dyDescent="0.25">
      <c r="B187" s="12"/>
      <c r="K187" s="8"/>
      <c r="L187" s="22"/>
      <c r="M187" s="8" t="s">
        <v>4</v>
      </c>
      <c r="N187" s="19"/>
    </row>
    <row r="188" spans="2:14" x14ac:dyDescent="0.25">
      <c r="B188" s="12"/>
      <c r="K188" s="8"/>
      <c r="L188" s="22"/>
      <c r="M188" s="8" t="s">
        <v>4</v>
      </c>
      <c r="N188" s="19"/>
    </row>
    <row r="189" spans="2:14" x14ac:dyDescent="0.25">
      <c r="B189" s="12"/>
      <c r="K189" s="8"/>
      <c r="L189" s="22"/>
      <c r="M189" s="8" t="s">
        <v>4</v>
      </c>
      <c r="N189" s="19"/>
    </row>
    <row r="190" spans="2:14" x14ac:dyDescent="0.25">
      <c r="B190" s="12"/>
      <c r="K190" s="8"/>
      <c r="L190" s="22"/>
      <c r="M190" s="8" t="s">
        <v>4</v>
      </c>
      <c r="N190" s="19"/>
    </row>
    <row r="191" spans="2:14" x14ac:dyDescent="0.25">
      <c r="B191" s="12"/>
      <c r="K191" s="8"/>
      <c r="L191" s="22"/>
      <c r="M191" s="8" t="s">
        <v>4</v>
      </c>
      <c r="N191" s="19"/>
    </row>
    <row r="192" spans="2:14" x14ac:dyDescent="0.25">
      <c r="B192" s="12"/>
      <c r="K192" s="8"/>
      <c r="L192" s="22"/>
      <c r="M192" s="8" t="s">
        <v>4</v>
      </c>
      <c r="N192" s="19"/>
    </row>
    <row r="193" spans="2:14" x14ac:dyDescent="0.25">
      <c r="B193" s="12"/>
      <c r="K193" s="8"/>
      <c r="L193" s="22"/>
      <c r="M193" s="8" t="s">
        <v>4</v>
      </c>
      <c r="N193" s="19"/>
    </row>
    <row r="194" spans="2:14" x14ac:dyDescent="0.25">
      <c r="B194" s="12"/>
      <c r="K194" s="8"/>
      <c r="L194" s="22"/>
      <c r="M194" s="8" t="s">
        <v>4</v>
      </c>
      <c r="N194" s="19"/>
    </row>
    <row r="195" spans="2:14" x14ac:dyDescent="0.25">
      <c r="B195" s="12"/>
      <c r="K195" s="8"/>
      <c r="L195" s="22"/>
      <c r="M195" s="8" t="s">
        <v>4</v>
      </c>
      <c r="N195" s="19"/>
    </row>
    <row r="196" spans="2:14" x14ac:dyDescent="0.25">
      <c r="B196" s="12"/>
      <c r="K196" s="8"/>
      <c r="L196" s="22"/>
      <c r="M196" s="8" t="s">
        <v>4</v>
      </c>
      <c r="N196" s="19"/>
    </row>
    <row r="197" spans="2:14" x14ac:dyDescent="0.25">
      <c r="B197" s="12"/>
      <c r="K197" s="8"/>
      <c r="L197" s="22"/>
      <c r="M197" s="8" t="s">
        <v>4</v>
      </c>
      <c r="N197" s="19"/>
    </row>
    <row r="198" spans="2:14" x14ac:dyDescent="0.25">
      <c r="B198" s="12"/>
      <c r="K198" s="8"/>
      <c r="L198" s="22"/>
      <c r="M198" s="8" t="s">
        <v>4</v>
      </c>
      <c r="N198" s="19"/>
    </row>
    <row r="199" spans="2:14" x14ac:dyDescent="0.25">
      <c r="B199" s="12"/>
      <c r="K199" s="8"/>
      <c r="L199" s="22"/>
      <c r="M199" s="8" t="s">
        <v>4</v>
      </c>
      <c r="N199" s="19"/>
    </row>
    <row r="200" spans="2:14" x14ac:dyDescent="0.25">
      <c r="B200" s="12"/>
      <c r="K200" s="8"/>
      <c r="L200" s="22"/>
      <c r="M200" s="8" t="s">
        <v>4</v>
      </c>
      <c r="N200" s="19"/>
    </row>
    <row r="201" spans="2:14" x14ac:dyDescent="0.25">
      <c r="B201" s="12"/>
      <c r="K201" s="8"/>
      <c r="L201" s="22"/>
      <c r="M201" s="8" t="s">
        <v>4</v>
      </c>
      <c r="N201" s="19"/>
    </row>
    <row r="202" spans="2:14" x14ac:dyDescent="0.25">
      <c r="B202" s="12"/>
      <c r="K202" s="8"/>
      <c r="L202" s="22"/>
      <c r="M202" s="8" t="s">
        <v>4</v>
      </c>
      <c r="N202" s="19"/>
    </row>
    <row r="203" spans="2:14" x14ac:dyDescent="0.25">
      <c r="B203" s="12"/>
      <c r="K203" s="8"/>
      <c r="L203" s="22"/>
      <c r="M203" s="8" t="s">
        <v>4</v>
      </c>
      <c r="N203" s="19"/>
    </row>
    <row r="204" spans="2:14" x14ac:dyDescent="0.25">
      <c r="B204" s="12"/>
      <c r="K204" s="8"/>
      <c r="L204" s="22"/>
      <c r="M204" s="8" t="s">
        <v>4</v>
      </c>
      <c r="N204" s="19"/>
    </row>
    <row r="205" spans="2:14" x14ac:dyDescent="0.25">
      <c r="B205" s="12"/>
      <c r="K205" s="8"/>
      <c r="L205" s="22"/>
      <c r="M205" s="8" t="s">
        <v>4</v>
      </c>
      <c r="N205" s="19"/>
    </row>
    <row r="206" spans="2:14" x14ac:dyDescent="0.25">
      <c r="B206" s="12"/>
      <c r="K206" s="8"/>
      <c r="L206" s="22"/>
      <c r="M206" s="8" t="s">
        <v>4</v>
      </c>
      <c r="N206" s="19"/>
    </row>
    <row r="207" spans="2:14" x14ac:dyDescent="0.25">
      <c r="B207" s="12"/>
      <c r="K207" s="8"/>
      <c r="L207" s="22"/>
      <c r="M207" s="8" t="s">
        <v>4</v>
      </c>
      <c r="N207" s="19"/>
    </row>
    <row r="208" spans="2:14" x14ac:dyDescent="0.25">
      <c r="B208" s="12"/>
      <c r="K208" s="8"/>
      <c r="L208" s="22"/>
      <c r="M208" s="8" t="s">
        <v>4</v>
      </c>
      <c r="N208" s="19"/>
    </row>
    <row r="209" spans="2:14" x14ac:dyDescent="0.25">
      <c r="B209" s="12"/>
      <c r="K209" s="8"/>
      <c r="L209" s="22"/>
      <c r="M209" s="8" t="s">
        <v>4</v>
      </c>
      <c r="N209" s="19"/>
    </row>
    <row r="210" spans="2:14" x14ac:dyDescent="0.25">
      <c r="B210" s="12"/>
      <c r="K210" s="8"/>
      <c r="L210" s="22"/>
      <c r="M210" s="8" t="s">
        <v>4</v>
      </c>
      <c r="N210" s="8"/>
    </row>
    <row r="211" spans="2:14" x14ac:dyDescent="0.25">
      <c r="B211" s="12"/>
      <c r="K211" s="8"/>
      <c r="L211" s="22"/>
      <c r="M211" s="8" t="s">
        <v>4</v>
      </c>
      <c r="N211" s="8"/>
    </row>
    <row r="212" spans="2:14" x14ac:dyDescent="0.25">
      <c r="B212" s="12"/>
      <c r="K212" s="8"/>
      <c r="L212" s="22"/>
      <c r="M212" s="8" t="s">
        <v>4</v>
      </c>
      <c r="N212" s="8"/>
    </row>
    <row r="213" spans="2:14" x14ac:dyDescent="0.25">
      <c r="B213" s="12"/>
      <c r="K213" s="8"/>
      <c r="L213" s="22"/>
      <c r="M213" s="8" t="s">
        <v>4</v>
      </c>
      <c r="N213" s="8"/>
    </row>
    <row r="214" spans="2:14" x14ac:dyDescent="0.25">
      <c r="B214" s="12"/>
      <c r="K214" s="8"/>
      <c r="L214" s="22"/>
      <c r="M214" s="8" t="s">
        <v>4</v>
      </c>
      <c r="N214" s="8"/>
    </row>
    <row r="215" spans="2:14" x14ac:dyDescent="0.25">
      <c r="B215" s="12"/>
      <c r="K215" s="8"/>
      <c r="L215" s="22"/>
      <c r="M215" s="8" t="s">
        <v>4</v>
      </c>
      <c r="N215" s="8"/>
    </row>
    <row r="216" spans="2:14" x14ac:dyDescent="0.25">
      <c r="B216" s="12"/>
      <c r="K216" s="8"/>
      <c r="L216" s="22"/>
      <c r="M216" s="8" t="s">
        <v>4</v>
      </c>
      <c r="N216" s="8"/>
    </row>
    <row r="217" spans="2:14" x14ac:dyDescent="0.25">
      <c r="B217" s="12"/>
      <c r="K217" s="8"/>
      <c r="L217" s="22"/>
      <c r="M217" s="8" t="s">
        <v>4</v>
      </c>
      <c r="N217" s="8"/>
    </row>
    <row r="218" spans="2:14" x14ac:dyDescent="0.25">
      <c r="B218" s="12"/>
      <c r="K218" s="8"/>
      <c r="L218" s="22"/>
      <c r="M218" s="8" t="s">
        <v>4</v>
      </c>
      <c r="N218" s="8"/>
    </row>
    <row r="219" spans="2:14" x14ac:dyDescent="0.25">
      <c r="B219" s="12"/>
      <c r="K219" s="8"/>
      <c r="L219" s="22"/>
      <c r="M219" s="8" t="s">
        <v>4</v>
      </c>
      <c r="N219" s="8"/>
    </row>
    <row r="220" spans="2:14" x14ac:dyDescent="0.25">
      <c r="B220" s="12"/>
      <c r="K220" s="8"/>
      <c r="L220" s="22"/>
      <c r="M220" s="8" t="s">
        <v>4</v>
      </c>
      <c r="N220" s="8"/>
    </row>
    <row r="221" spans="2:14" x14ac:dyDescent="0.25">
      <c r="B221" s="12"/>
      <c r="K221" s="8"/>
      <c r="L221" s="22"/>
      <c r="M221" s="8" t="s">
        <v>4</v>
      </c>
      <c r="N221" s="8"/>
    </row>
    <row r="222" spans="2:14" x14ac:dyDescent="0.25">
      <c r="B222" s="12"/>
      <c r="K222" s="8"/>
      <c r="L222" s="22"/>
      <c r="M222" s="8" t="s">
        <v>4</v>
      </c>
      <c r="N222" s="8"/>
    </row>
    <row r="223" spans="2:14" x14ac:dyDescent="0.25">
      <c r="B223" s="12"/>
      <c r="K223" s="8"/>
      <c r="L223" s="22"/>
      <c r="M223" s="8" t="s">
        <v>4</v>
      </c>
      <c r="N223" s="8"/>
    </row>
    <row r="224" spans="2:14" x14ac:dyDescent="0.25">
      <c r="B224" s="12"/>
      <c r="K224" s="8"/>
      <c r="L224" s="22"/>
      <c r="M224" s="8" t="s">
        <v>4</v>
      </c>
      <c r="N224" s="8"/>
    </row>
    <row r="225" spans="2:14" x14ac:dyDescent="0.25">
      <c r="B225" s="12"/>
      <c r="K225" s="8"/>
      <c r="L225" s="22"/>
      <c r="M225" s="8" t="s">
        <v>4</v>
      </c>
      <c r="N225" s="8"/>
    </row>
    <row r="226" spans="2:14" x14ac:dyDescent="0.25">
      <c r="B226" s="12"/>
      <c r="K226" s="8"/>
      <c r="L226" s="22"/>
      <c r="M226" s="8" t="s">
        <v>4</v>
      </c>
      <c r="N226" s="8"/>
    </row>
    <row r="227" spans="2:14" x14ac:dyDescent="0.25">
      <c r="B227" s="12"/>
      <c r="K227" s="8"/>
      <c r="L227" s="22"/>
      <c r="M227" s="8" t="s">
        <v>4</v>
      </c>
      <c r="N227" s="8"/>
    </row>
    <row r="228" spans="2:14" x14ac:dyDescent="0.25">
      <c r="B228" s="12"/>
      <c r="K228" s="8"/>
      <c r="L228" s="22"/>
      <c r="M228" s="8" t="s">
        <v>4</v>
      </c>
      <c r="N228" s="8"/>
    </row>
    <row r="229" spans="2:14" x14ac:dyDescent="0.25">
      <c r="B229" s="12"/>
      <c r="K229" s="8"/>
      <c r="L229" s="22"/>
      <c r="M229" s="8" t="s">
        <v>4</v>
      </c>
      <c r="N229" s="8"/>
    </row>
    <row r="230" spans="2:14" x14ac:dyDescent="0.25">
      <c r="B230" s="12"/>
      <c r="K230" s="8"/>
      <c r="L230" s="22"/>
      <c r="M230" s="8" t="s">
        <v>4</v>
      </c>
      <c r="N230" s="8"/>
    </row>
    <row r="231" spans="2:14" x14ac:dyDescent="0.25">
      <c r="B231" s="12"/>
      <c r="K231" s="8"/>
      <c r="L231" s="22"/>
      <c r="M231" s="8" t="s">
        <v>4</v>
      </c>
      <c r="N231" s="8"/>
    </row>
    <row r="232" spans="2:14" x14ac:dyDescent="0.25">
      <c r="B232" s="12"/>
      <c r="K232" s="8"/>
      <c r="L232" s="22"/>
      <c r="M232" s="8" t="s">
        <v>4</v>
      </c>
      <c r="N232" s="8"/>
    </row>
    <row r="233" spans="2:14" x14ac:dyDescent="0.25">
      <c r="B233" s="12"/>
      <c r="K233" s="8"/>
      <c r="L233" s="22"/>
      <c r="M233" s="8" t="s">
        <v>4</v>
      </c>
      <c r="N233" s="8"/>
    </row>
    <row r="234" spans="2:14" x14ac:dyDescent="0.25">
      <c r="B234" s="12"/>
      <c r="K234" s="8"/>
      <c r="L234" s="22"/>
      <c r="M234" s="8" t="s">
        <v>4</v>
      </c>
      <c r="N234" s="8"/>
    </row>
    <row r="235" spans="2:14" x14ac:dyDescent="0.25">
      <c r="B235" s="12"/>
      <c r="K235" s="8"/>
      <c r="L235" s="22"/>
      <c r="M235" s="8" t="s">
        <v>4</v>
      </c>
      <c r="N235" s="8"/>
    </row>
    <row r="236" spans="2:14" x14ac:dyDescent="0.25">
      <c r="B236" s="12"/>
      <c r="K236" s="8"/>
      <c r="L236" s="22"/>
      <c r="M236" s="8" t="s">
        <v>4</v>
      </c>
      <c r="N236" s="8"/>
    </row>
    <row r="237" spans="2:14" x14ac:dyDescent="0.25">
      <c r="B237" s="12"/>
      <c r="K237" s="8"/>
      <c r="L237" s="22"/>
      <c r="M237" s="8" t="s">
        <v>4</v>
      </c>
      <c r="N237" s="8"/>
    </row>
    <row r="238" spans="2:14" x14ac:dyDescent="0.25">
      <c r="B238" s="12"/>
      <c r="K238" s="8"/>
      <c r="L238" s="22"/>
      <c r="M238" s="8" t="s">
        <v>4</v>
      </c>
      <c r="N238" s="8"/>
    </row>
    <row r="239" spans="2:14" x14ac:dyDescent="0.25">
      <c r="B239" s="12"/>
      <c r="K239" s="8"/>
      <c r="L239" s="22"/>
      <c r="M239" s="8" t="s">
        <v>4</v>
      </c>
      <c r="N239" s="8"/>
    </row>
    <row r="240" spans="2:14" x14ac:dyDescent="0.25">
      <c r="B240" s="12"/>
      <c r="K240" s="8"/>
      <c r="L240" s="22"/>
      <c r="M240" s="8" t="s">
        <v>4</v>
      </c>
      <c r="N240" s="8"/>
    </row>
    <row r="241" spans="2:14" x14ac:dyDescent="0.25">
      <c r="B241" s="12"/>
      <c r="K241" s="8"/>
      <c r="L241" s="22"/>
      <c r="M241" s="8" t="s">
        <v>4</v>
      </c>
      <c r="N241" s="8"/>
    </row>
    <row r="242" spans="2:14" x14ac:dyDescent="0.25">
      <c r="B242" s="12"/>
      <c r="K242" s="8"/>
      <c r="L242" s="22"/>
      <c r="M242" s="8" t="s">
        <v>4</v>
      </c>
      <c r="N242" s="8"/>
    </row>
    <row r="243" spans="2:14" x14ac:dyDescent="0.25">
      <c r="B243" s="12"/>
      <c r="K243" s="8"/>
      <c r="L243" s="22"/>
      <c r="M243" s="8" t="s">
        <v>4</v>
      </c>
      <c r="N243" s="8"/>
    </row>
    <row r="244" spans="2:14" x14ac:dyDescent="0.25">
      <c r="B244" s="12"/>
      <c r="K244" s="8"/>
      <c r="L244" s="22"/>
      <c r="M244" s="8" t="s">
        <v>4</v>
      </c>
      <c r="N244" s="8"/>
    </row>
    <row r="245" spans="2:14" x14ac:dyDescent="0.25">
      <c r="B245" s="12"/>
      <c r="K245" s="8"/>
      <c r="L245" s="22"/>
      <c r="M245" s="8" t="s">
        <v>4</v>
      </c>
      <c r="N245" s="8"/>
    </row>
    <row r="246" spans="2:14" x14ac:dyDescent="0.25">
      <c r="B246" s="12"/>
      <c r="K246" s="8"/>
      <c r="L246" s="22"/>
      <c r="M246" s="8" t="s">
        <v>4</v>
      </c>
      <c r="N246" s="8"/>
    </row>
    <row r="247" spans="2:14" x14ac:dyDescent="0.25">
      <c r="B247" s="12"/>
      <c r="K247" s="8"/>
      <c r="L247" s="22"/>
      <c r="M247" s="8" t="s">
        <v>4</v>
      </c>
      <c r="N247" s="8"/>
    </row>
    <row r="248" spans="2:14" x14ac:dyDescent="0.25">
      <c r="B248" s="12"/>
      <c r="K248" s="8"/>
      <c r="L248" s="22"/>
      <c r="M248" s="8" t="s">
        <v>4</v>
      </c>
      <c r="N248" s="8"/>
    </row>
    <row r="249" spans="2:14" x14ac:dyDescent="0.25">
      <c r="B249" s="12"/>
      <c r="K249" s="8"/>
      <c r="L249" s="22"/>
      <c r="M249" s="8" t="s">
        <v>4</v>
      </c>
      <c r="N249" s="8"/>
    </row>
    <row r="250" spans="2:14" x14ac:dyDescent="0.25">
      <c r="B250" s="12"/>
      <c r="K250" s="8"/>
      <c r="L250" s="22"/>
      <c r="M250" s="8" t="s">
        <v>4</v>
      </c>
      <c r="N250" s="8"/>
    </row>
    <row r="251" spans="2:14" x14ac:dyDescent="0.25">
      <c r="B251" s="12"/>
      <c r="K251" s="8"/>
      <c r="L251" s="22"/>
      <c r="M251" s="8" t="s">
        <v>4</v>
      </c>
      <c r="N251" s="8"/>
    </row>
    <row r="252" spans="2:14" x14ac:dyDescent="0.25">
      <c r="B252" s="12"/>
      <c r="K252" s="8"/>
      <c r="L252" s="22"/>
      <c r="M252" s="8" t="s">
        <v>4</v>
      </c>
      <c r="N252" s="8"/>
    </row>
    <row r="253" spans="2:14" x14ac:dyDescent="0.25">
      <c r="B253" s="12"/>
      <c r="K253" s="8"/>
      <c r="L253" s="22"/>
      <c r="M253" s="8" t="s">
        <v>4</v>
      </c>
      <c r="N253" s="8"/>
    </row>
    <row r="254" spans="2:14" x14ac:dyDescent="0.25">
      <c r="B254" s="12"/>
      <c r="K254" s="8"/>
      <c r="L254" s="22"/>
      <c r="M254" s="8" t="s">
        <v>4</v>
      </c>
      <c r="N254" s="8"/>
    </row>
    <row r="255" spans="2:14" x14ac:dyDescent="0.25">
      <c r="B255" s="12"/>
      <c r="K255" s="8"/>
      <c r="L255" s="22"/>
      <c r="M255" s="8" t="s">
        <v>4</v>
      </c>
      <c r="N255" s="8"/>
    </row>
    <row r="256" spans="2:14" x14ac:dyDescent="0.25">
      <c r="B256" s="12"/>
      <c r="K256" s="8"/>
      <c r="L256" s="22"/>
      <c r="M256" s="8" t="s">
        <v>4</v>
      </c>
      <c r="N256" s="8"/>
    </row>
    <row r="257" spans="2:14" x14ac:dyDescent="0.25">
      <c r="B257" s="12"/>
      <c r="K257" s="8"/>
      <c r="L257" s="22"/>
      <c r="M257" s="8" t="s">
        <v>4</v>
      </c>
      <c r="N257" s="8"/>
    </row>
    <row r="258" spans="2:14" x14ac:dyDescent="0.25">
      <c r="B258" s="12"/>
      <c r="K258" s="8"/>
      <c r="L258" s="22"/>
      <c r="M258" s="8" t="s">
        <v>4</v>
      </c>
      <c r="N258" s="8"/>
    </row>
    <row r="259" spans="2:14" x14ac:dyDescent="0.25">
      <c r="B259" s="12"/>
      <c r="K259" s="8"/>
      <c r="L259" s="22"/>
      <c r="M259" s="8" t="s">
        <v>4</v>
      </c>
      <c r="N259" s="8"/>
    </row>
    <row r="260" spans="2:14" x14ac:dyDescent="0.25">
      <c r="B260" s="12"/>
      <c r="K260" s="8"/>
      <c r="L260" s="22"/>
      <c r="M260" s="8" t="s">
        <v>4</v>
      </c>
      <c r="N260" s="8"/>
    </row>
    <row r="261" spans="2:14" x14ac:dyDescent="0.25">
      <c r="B261" s="12"/>
      <c r="K261" s="8"/>
      <c r="L261" s="22"/>
      <c r="M261" s="8" t="s">
        <v>4</v>
      </c>
      <c r="N261" s="8"/>
    </row>
    <row r="262" spans="2:14" x14ac:dyDescent="0.25">
      <c r="B262" s="12"/>
      <c r="K262" s="8"/>
      <c r="L262" s="22"/>
      <c r="M262" s="8" t="s">
        <v>4</v>
      </c>
      <c r="N262" s="8"/>
    </row>
    <row r="263" spans="2:14" x14ac:dyDescent="0.25">
      <c r="B263" s="12"/>
      <c r="K263" s="8"/>
      <c r="L263" s="22"/>
      <c r="M263" s="8" t="s">
        <v>4</v>
      </c>
      <c r="N263" s="8"/>
    </row>
    <row r="264" spans="2:14" x14ac:dyDescent="0.25">
      <c r="B264" s="12"/>
      <c r="K264" s="8"/>
      <c r="L264" s="22"/>
      <c r="M264" s="8" t="s">
        <v>4</v>
      </c>
      <c r="N264" s="8"/>
    </row>
    <row r="265" spans="2:14" x14ac:dyDescent="0.25">
      <c r="B265" s="12"/>
      <c r="K265" s="8"/>
      <c r="L265" s="22"/>
      <c r="M265" s="8" t="s">
        <v>4</v>
      </c>
      <c r="N265" s="8"/>
    </row>
    <row r="266" spans="2:14" x14ac:dyDescent="0.25">
      <c r="B266" s="12"/>
      <c r="K266" s="8"/>
      <c r="L266" s="22"/>
      <c r="M266" s="8" t="s">
        <v>4</v>
      </c>
      <c r="N266" s="8"/>
    </row>
    <row r="267" spans="2:14" x14ac:dyDescent="0.25">
      <c r="B267" s="12"/>
      <c r="K267" s="8"/>
      <c r="L267" s="22"/>
      <c r="M267" s="8" t="s">
        <v>4</v>
      </c>
      <c r="N267" s="8"/>
    </row>
    <row r="268" spans="2:14" x14ac:dyDescent="0.25">
      <c r="B268" s="12"/>
      <c r="K268" s="8"/>
      <c r="L268" s="22"/>
      <c r="M268" s="8" t="s">
        <v>4</v>
      </c>
      <c r="N268" s="8"/>
    </row>
    <row r="269" spans="2:14" x14ac:dyDescent="0.25">
      <c r="B269" s="12"/>
      <c r="K269" s="8"/>
      <c r="L269" s="22"/>
      <c r="M269" s="8" t="s">
        <v>4</v>
      </c>
      <c r="N269" s="8"/>
    </row>
    <row r="270" spans="2:14" x14ac:dyDescent="0.25">
      <c r="B270" s="12"/>
      <c r="K270" s="8"/>
      <c r="L270" s="22"/>
      <c r="M270" s="8" t="s">
        <v>4</v>
      </c>
      <c r="N270" s="8"/>
    </row>
    <row r="271" spans="2:14" x14ac:dyDescent="0.25">
      <c r="B271" s="12"/>
      <c r="K271" s="8"/>
      <c r="L271" s="22"/>
      <c r="M271" s="8" t="s">
        <v>4</v>
      </c>
      <c r="N271" s="8"/>
    </row>
    <row r="272" spans="2:14" x14ac:dyDescent="0.25">
      <c r="B272" s="12"/>
      <c r="K272" s="8"/>
      <c r="L272" s="22"/>
      <c r="M272" s="8" t="s">
        <v>4</v>
      </c>
      <c r="N272" s="8"/>
    </row>
    <row r="273" spans="2:14" x14ac:dyDescent="0.25">
      <c r="B273" s="12"/>
      <c r="K273" s="8"/>
      <c r="L273" s="22"/>
      <c r="M273" s="8" t="s">
        <v>4</v>
      </c>
      <c r="N273" s="8"/>
    </row>
    <row r="274" spans="2:14" x14ac:dyDescent="0.25">
      <c r="B274" s="12"/>
      <c r="K274" s="8"/>
      <c r="L274" s="22"/>
      <c r="M274" s="8" t="s">
        <v>4</v>
      </c>
      <c r="N274" s="8"/>
    </row>
    <row r="275" spans="2:14" x14ac:dyDescent="0.25">
      <c r="B275" s="12"/>
      <c r="K275" s="8"/>
      <c r="L275" s="22"/>
      <c r="M275" s="8" t="s">
        <v>4</v>
      </c>
      <c r="N275" s="8"/>
    </row>
    <row r="276" spans="2:14" x14ac:dyDescent="0.25">
      <c r="B276" s="12"/>
      <c r="K276" s="8"/>
      <c r="L276" s="22"/>
      <c r="M276" s="8" t="s">
        <v>4</v>
      </c>
      <c r="N276" s="8"/>
    </row>
    <row r="277" spans="2:14" x14ac:dyDescent="0.25">
      <c r="B277" s="12"/>
    </row>
    <row r="278" spans="2:14" x14ac:dyDescent="0.25">
      <c r="B278" s="12"/>
    </row>
    <row r="279" spans="2:14" x14ac:dyDescent="0.25">
      <c r="B279" s="12"/>
    </row>
    <row r="280" spans="2:14" x14ac:dyDescent="0.25">
      <c r="B280" s="12"/>
    </row>
    <row r="281" spans="2:14" x14ac:dyDescent="0.25">
      <c r="B281" s="12"/>
    </row>
    <row r="282" spans="2:14" x14ac:dyDescent="0.25">
      <c r="B282" s="12"/>
    </row>
    <row r="283" spans="2:14" x14ac:dyDescent="0.25">
      <c r="B283" s="12"/>
    </row>
    <row r="284" spans="2:14" x14ac:dyDescent="0.25">
      <c r="B284" s="12"/>
    </row>
    <row r="285" spans="2:14" x14ac:dyDescent="0.25">
      <c r="B285" s="12"/>
    </row>
    <row r="286" spans="2:14" x14ac:dyDescent="0.25">
      <c r="B286" s="12"/>
    </row>
    <row r="287" spans="2:14" x14ac:dyDescent="0.25">
      <c r="B287" s="12"/>
    </row>
    <row r="288" spans="2:14" x14ac:dyDescent="0.25">
      <c r="B288" s="12"/>
    </row>
    <row r="289" spans="2:2" x14ac:dyDescent="0.25">
      <c r="B289" s="12"/>
    </row>
    <row r="290" spans="2:2" x14ac:dyDescent="0.25">
      <c r="B290" s="12"/>
    </row>
    <row r="291" spans="2:2" x14ac:dyDescent="0.25">
      <c r="B291" s="12"/>
    </row>
    <row r="292" spans="2:2" x14ac:dyDescent="0.25">
      <c r="B292" s="12"/>
    </row>
    <row r="293" spans="2:2" x14ac:dyDescent="0.25">
      <c r="B293" s="12"/>
    </row>
    <row r="294" spans="2:2" x14ac:dyDescent="0.25">
      <c r="B294" s="12"/>
    </row>
    <row r="295" spans="2:2" x14ac:dyDescent="0.25">
      <c r="B295" s="12"/>
    </row>
    <row r="296" spans="2:2" x14ac:dyDescent="0.25">
      <c r="B296" s="12"/>
    </row>
    <row r="297" spans="2:2" x14ac:dyDescent="0.25">
      <c r="B297" s="12"/>
    </row>
    <row r="298" spans="2:2" x14ac:dyDescent="0.25">
      <c r="B298" s="12"/>
    </row>
    <row r="299" spans="2:2" x14ac:dyDescent="0.25">
      <c r="B299" s="12"/>
    </row>
    <row r="300" spans="2:2" x14ac:dyDescent="0.25">
      <c r="B300" s="12"/>
    </row>
    <row r="301" spans="2:2" x14ac:dyDescent="0.25">
      <c r="B301" s="12"/>
    </row>
    <row r="302" spans="2:2" x14ac:dyDescent="0.25">
      <c r="B302" s="12"/>
    </row>
    <row r="303" spans="2:2" x14ac:dyDescent="0.25">
      <c r="B303" s="12"/>
    </row>
    <row r="304" spans="2:2" x14ac:dyDescent="0.25">
      <c r="B304" s="12"/>
    </row>
    <row r="305" spans="2:2" x14ac:dyDescent="0.25">
      <c r="B305" s="12"/>
    </row>
    <row r="306" spans="2:2" x14ac:dyDescent="0.25">
      <c r="B306" s="12"/>
    </row>
    <row r="307" spans="2:2" x14ac:dyDescent="0.25">
      <c r="B307" s="12"/>
    </row>
    <row r="308" spans="2:2" x14ac:dyDescent="0.25">
      <c r="B308" s="12"/>
    </row>
    <row r="309" spans="2:2" x14ac:dyDescent="0.25">
      <c r="B309" s="12"/>
    </row>
    <row r="310" spans="2:2" x14ac:dyDescent="0.25">
      <c r="B310" s="12"/>
    </row>
    <row r="311" spans="2:2" x14ac:dyDescent="0.25">
      <c r="B311" s="12"/>
    </row>
    <row r="312" spans="2:2" x14ac:dyDescent="0.25">
      <c r="B312" s="12"/>
    </row>
    <row r="313" spans="2:2" x14ac:dyDescent="0.25">
      <c r="B313" s="12"/>
    </row>
    <row r="314" spans="2:2" x14ac:dyDescent="0.25">
      <c r="B314" s="12"/>
    </row>
    <row r="315" spans="2:2" x14ac:dyDescent="0.25">
      <c r="B315" s="12"/>
    </row>
    <row r="316" spans="2:2" x14ac:dyDescent="0.25">
      <c r="B316" s="12"/>
    </row>
    <row r="317" spans="2:2" x14ac:dyDescent="0.25">
      <c r="B317" s="12"/>
    </row>
    <row r="318" spans="2:2" x14ac:dyDescent="0.25">
      <c r="B318" s="12"/>
    </row>
    <row r="319" spans="2:2" x14ac:dyDescent="0.25">
      <c r="B319" s="12"/>
    </row>
    <row r="320" spans="2:2" x14ac:dyDescent="0.25">
      <c r="B320" s="12"/>
    </row>
    <row r="321" spans="2:2" x14ac:dyDescent="0.25">
      <c r="B321" s="12"/>
    </row>
    <row r="322" spans="2:2" x14ac:dyDescent="0.25">
      <c r="B322" s="12"/>
    </row>
    <row r="323" spans="2:2" x14ac:dyDescent="0.25">
      <c r="B323" s="12"/>
    </row>
    <row r="324" spans="2:2" x14ac:dyDescent="0.25">
      <c r="B324" s="12"/>
    </row>
    <row r="325" spans="2:2" x14ac:dyDescent="0.25">
      <c r="B325" s="12"/>
    </row>
    <row r="326" spans="2:2" x14ac:dyDescent="0.25">
      <c r="B326" s="12"/>
    </row>
    <row r="327" spans="2:2" x14ac:dyDescent="0.25">
      <c r="B327" s="12"/>
    </row>
    <row r="328" spans="2:2" x14ac:dyDescent="0.25">
      <c r="B328" s="12"/>
    </row>
    <row r="329" spans="2:2" x14ac:dyDescent="0.25">
      <c r="B329" s="12"/>
    </row>
    <row r="330" spans="2:2" x14ac:dyDescent="0.25">
      <c r="B330" s="12"/>
    </row>
    <row r="331" spans="2:2" x14ac:dyDescent="0.25">
      <c r="B331" s="12"/>
    </row>
    <row r="332" spans="2:2" x14ac:dyDescent="0.25">
      <c r="B332" s="12"/>
    </row>
    <row r="333" spans="2:2" x14ac:dyDescent="0.25">
      <c r="B333" s="12"/>
    </row>
    <row r="334" spans="2:2" x14ac:dyDescent="0.25">
      <c r="B334" s="12"/>
    </row>
    <row r="335" spans="2:2" x14ac:dyDescent="0.25">
      <c r="B335" s="12"/>
    </row>
    <row r="336" spans="2:2" x14ac:dyDescent="0.25">
      <c r="B336" s="12"/>
    </row>
    <row r="337" spans="2:2" x14ac:dyDescent="0.25">
      <c r="B337" s="12"/>
    </row>
    <row r="338" spans="2:2" x14ac:dyDescent="0.25">
      <c r="B338" s="12"/>
    </row>
    <row r="339" spans="2:2" x14ac:dyDescent="0.25">
      <c r="B339" s="12"/>
    </row>
    <row r="340" spans="2:2" x14ac:dyDescent="0.25">
      <c r="B340" s="12"/>
    </row>
    <row r="341" spans="2:2" x14ac:dyDescent="0.25">
      <c r="B341" s="12"/>
    </row>
    <row r="342" spans="2:2" x14ac:dyDescent="0.25">
      <c r="B342" s="12"/>
    </row>
    <row r="343" spans="2:2" x14ac:dyDescent="0.25">
      <c r="B343" s="12"/>
    </row>
    <row r="344" spans="2:2" x14ac:dyDescent="0.25">
      <c r="B344" s="12"/>
    </row>
    <row r="345" spans="2:2" x14ac:dyDescent="0.25">
      <c r="B345" s="12"/>
    </row>
    <row r="346" spans="2:2" x14ac:dyDescent="0.25">
      <c r="B346" s="12"/>
    </row>
    <row r="347" spans="2:2" x14ac:dyDescent="0.25">
      <c r="B347" s="12"/>
    </row>
    <row r="348" spans="2:2" x14ac:dyDescent="0.25">
      <c r="B348" s="12"/>
    </row>
    <row r="349" spans="2:2" x14ac:dyDescent="0.25">
      <c r="B349" s="12"/>
    </row>
    <row r="350" spans="2:2" x14ac:dyDescent="0.25">
      <c r="B350" s="12"/>
    </row>
    <row r="351" spans="2:2" x14ac:dyDescent="0.25">
      <c r="B351" s="12"/>
    </row>
    <row r="352" spans="2:2" x14ac:dyDescent="0.25">
      <c r="B352" s="12"/>
    </row>
    <row r="353" spans="2:2" x14ac:dyDescent="0.25">
      <c r="B353" s="12"/>
    </row>
    <row r="354" spans="2:2" x14ac:dyDescent="0.25">
      <c r="B354" s="12"/>
    </row>
    <row r="355" spans="2:2" x14ac:dyDescent="0.25">
      <c r="B355" s="12"/>
    </row>
    <row r="356" spans="2:2" x14ac:dyDescent="0.25">
      <c r="B356" s="12"/>
    </row>
    <row r="357" spans="2:2" x14ac:dyDescent="0.25">
      <c r="B357" s="12"/>
    </row>
    <row r="358" spans="2:2" x14ac:dyDescent="0.25">
      <c r="B358" s="12"/>
    </row>
    <row r="359" spans="2:2" x14ac:dyDescent="0.25">
      <c r="B359" s="12"/>
    </row>
    <row r="360" spans="2:2" x14ac:dyDescent="0.25">
      <c r="B360" s="12"/>
    </row>
    <row r="361" spans="2:2" x14ac:dyDescent="0.25">
      <c r="B361" s="12"/>
    </row>
    <row r="362" spans="2:2" x14ac:dyDescent="0.25">
      <c r="B362" s="12"/>
    </row>
    <row r="363" spans="2:2" x14ac:dyDescent="0.25">
      <c r="B363" s="12"/>
    </row>
    <row r="364" spans="2:2" x14ac:dyDescent="0.25">
      <c r="B364" s="12"/>
    </row>
    <row r="365" spans="2:2" x14ac:dyDescent="0.25">
      <c r="B365" s="12"/>
    </row>
    <row r="366" spans="2:2" x14ac:dyDescent="0.25">
      <c r="B366" s="12"/>
    </row>
    <row r="367" spans="2:2" x14ac:dyDescent="0.25">
      <c r="B367" s="12"/>
    </row>
    <row r="368" spans="2:2" x14ac:dyDescent="0.25">
      <c r="B368" s="12"/>
    </row>
    <row r="369" spans="2:2" x14ac:dyDescent="0.25">
      <c r="B369" s="12"/>
    </row>
    <row r="370" spans="2:2" x14ac:dyDescent="0.25">
      <c r="B370" s="12"/>
    </row>
    <row r="371" spans="2:2" x14ac:dyDescent="0.25">
      <c r="B371" s="12"/>
    </row>
    <row r="372" spans="2:2" x14ac:dyDescent="0.25">
      <c r="B372" s="12"/>
    </row>
    <row r="373" spans="2:2" x14ac:dyDescent="0.25">
      <c r="B373" s="12"/>
    </row>
    <row r="374" spans="2:2" x14ac:dyDescent="0.25">
      <c r="B374" s="12"/>
    </row>
    <row r="375" spans="2:2" x14ac:dyDescent="0.25">
      <c r="B375" s="12"/>
    </row>
    <row r="376" spans="2:2" x14ac:dyDescent="0.25">
      <c r="B376" s="12"/>
    </row>
    <row r="377" spans="2:2" x14ac:dyDescent="0.25">
      <c r="B377" s="12"/>
    </row>
    <row r="378" spans="2:2" x14ac:dyDescent="0.25">
      <c r="B378" s="12"/>
    </row>
    <row r="379" spans="2:2" x14ac:dyDescent="0.25">
      <c r="B379" s="12"/>
    </row>
    <row r="380" spans="2:2" x14ac:dyDescent="0.25">
      <c r="B380" s="12"/>
    </row>
    <row r="381" spans="2:2" x14ac:dyDescent="0.25">
      <c r="B381" s="12"/>
    </row>
    <row r="382" spans="2:2" x14ac:dyDescent="0.25">
      <c r="B382" s="12"/>
    </row>
    <row r="383" spans="2:2" x14ac:dyDescent="0.25">
      <c r="B383" s="12"/>
    </row>
    <row r="384" spans="2:2" x14ac:dyDescent="0.25">
      <c r="B384" s="12"/>
    </row>
    <row r="385" spans="2:2" x14ac:dyDescent="0.25">
      <c r="B385" s="12"/>
    </row>
    <row r="386" spans="2:2" x14ac:dyDescent="0.25">
      <c r="B386" s="12"/>
    </row>
    <row r="387" spans="2:2" x14ac:dyDescent="0.25">
      <c r="B387" s="12"/>
    </row>
    <row r="388" spans="2:2" x14ac:dyDescent="0.25">
      <c r="B388" s="12"/>
    </row>
    <row r="389" spans="2:2" x14ac:dyDescent="0.25">
      <c r="B389" s="12"/>
    </row>
    <row r="390" spans="2:2" x14ac:dyDescent="0.25">
      <c r="B390" s="12"/>
    </row>
    <row r="391" spans="2:2" x14ac:dyDescent="0.25">
      <c r="B391" s="12"/>
    </row>
    <row r="392" spans="2:2" x14ac:dyDescent="0.25">
      <c r="B392" s="12"/>
    </row>
    <row r="393" spans="2:2" x14ac:dyDescent="0.25">
      <c r="B393" s="12"/>
    </row>
    <row r="394" spans="2:2" x14ac:dyDescent="0.25">
      <c r="B394" s="12"/>
    </row>
    <row r="395" spans="2:2" x14ac:dyDescent="0.25">
      <c r="B395" s="12"/>
    </row>
    <row r="396" spans="2:2" x14ac:dyDescent="0.25">
      <c r="B396" s="12"/>
    </row>
    <row r="397" spans="2:2" x14ac:dyDescent="0.25">
      <c r="B397" s="12"/>
    </row>
    <row r="398" spans="2:2" x14ac:dyDescent="0.25">
      <c r="B398" s="12"/>
    </row>
    <row r="399" spans="2:2" x14ac:dyDescent="0.25">
      <c r="B399" s="12"/>
    </row>
    <row r="400" spans="2:2" x14ac:dyDescent="0.25">
      <c r="B400" s="12"/>
    </row>
    <row r="401" spans="2:2" x14ac:dyDescent="0.25">
      <c r="B401" s="12"/>
    </row>
    <row r="402" spans="2:2" x14ac:dyDescent="0.25">
      <c r="B402" s="12"/>
    </row>
    <row r="403" spans="2:2" x14ac:dyDescent="0.25">
      <c r="B403" s="12"/>
    </row>
    <row r="404" spans="2:2" x14ac:dyDescent="0.25">
      <c r="B404" s="12"/>
    </row>
  </sheetData>
  <mergeCells count="13">
    <mergeCell ref="A1:N1"/>
    <mergeCell ref="A2:N2"/>
    <mergeCell ref="A79:A80"/>
    <mergeCell ref="I7:I8"/>
    <mergeCell ref="N7:N8"/>
    <mergeCell ref="J7:M7"/>
    <mergeCell ref="B7:B8"/>
    <mergeCell ref="C7:H7"/>
    <mergeCell ref="A7:A9"/>
    <mergeCell ref="C8:C9"/>
    <mergeCell ref="D8:D9"/>
    <mergeCell ref="A3:N3"/>
    <mergeCell ref="A4:N4"/>
  </mergeCells>
  <pageMargins left="0.19685039370078741" right="0" top="1.1417322834645669" bottom="0.74803149606299213" header="0.31496062992125984" footer="0.31496062992125984"/>
  <pageSetup scale="8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Ingresos</vt:lpstr>
      <vt:lpstr>Funcionamiento</vt:lpstr>
      <vt:lpstr>INVxOBJETO</vt:lpstr>
      <vt:lpstr>Ingresos!Área_de_impresión</vt:lpstr>
      <vt:lpstr>INVxOBJETO!Área_de_impresión</vt:lpstr>
      <vt:lpstr>Funcionamiento!Títulos_a_imprimir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CASTILLO</dc:creator>
  <cp:lastModifiedBy>JAIME YOUNG</cp:lastModifiedBy>
  <cp:lastPrinted>2023-02-06T19:41:19Z</cp:lastPrinted>
  <dcterms:created xsi:type="dcterms:W3CDTF">2010-01-07T20:52:23Z</dcterms:created>
  <dcterms:modified xsi:type="dcterms:W3CDTF">2023-02-15T13:15:03Z</dcterms:modified>
</cp:coreProperties>
</file>