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95.22\Server\PRESUPUESTO_SERVIDOR\4. EJECUCIÓN PRESUPUESTARIA POR AÑO\INFORMES DE EJECUCION POR AÑO\2023\julio\"/>
    </mc:Choice>
  </mc:AlternateContent>
  <bookViews>
    <workbookView xWindow="0" yWindow="0" windowWidth="28800" windowHeight="12330" tabRatio="876"/>
  </bookViews>
  <sheets>
    <sheet name="Ingresos" sheetId="9" r:id="rId1"/>
    <sheet name="Funcionamiento" sheetId="24" r:id="rId2"/>
    <sheet name="Inversiones" sheetId="23" r:id="rId3"/>
  </sheets>
  <externalReferences>
    <externalReference r:id="rId4"/>
  </externalReferences>
  <definedNames>
    <definedName name="a">"$#REF!.$CP$1"</definedName>
    <definedName name="_xlnm.Print_Area" localSheetId="0">Ingresos!$A$1:$J$34</definedName>
    <definedName name="_xlnm.Print_Area" localSheetId="2">Inversiones!$A$3:$N$62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_1">[1]INGRESOS!$A$6:$I$39</definedName>
    <definedName name="Excel_BuiltIn_Print_Area_8_1_1">[1]INGRESOS!$A$6:$I$40</definedName>
    <definedName name="Excel_BuiltIn_Print_Area_9_1">#REF!</definedName>
    <definedName name="Excel_BuiltIn_Print_Titles_11">#REF!</definedName>
    <definedName name="Excel_BuiltIn_Print_Titles_12_1">"$#REF!.$A$1:$B$65535;$#REF!.$A$1:$IV$7"</definedName>
    <definedName name="Excel_BuiltIn_Print_Titles_7">#REF!</definedName>
    <definedName name="Excel_BuiltIn_Print_Titles_7_1">"$cuadro_A_1.$#REF!$#REF!:$#REF!$#REF!"</definedName>
    <definedName name="Excel_BuiltIn_Print_Titles_8_1">[1]INGRESOS!$A$1:$IV$5</definedName>
    <definedName name="_xlnm.Print_Titles" localSheetId="1">Funcionamiento!$2:$11</definedName>
  </definedNames>
  <calcPr calcId="162913"/>
</workbook>
</file>

<file path=xl/calcChain.xml><?xml version="1.0" encoding="utf-8"?>
<calcChain xmlns="http://schemas.openxmlformats.org/spreadsheetml/2006/main">
  <c r="I9" i="9" l="1"/>
  <c r="H9" i="9" l="1"/>
  <c r="H57" i="23" l="1"/>
  <c r="G54" i="23"/>
  <c r="H54" i="23" s="1"/>
  <c r="F54" i="23"/>
  <c r="J37" i="23"/>
  <c r="H36" i="23"/>
  <c r="N31" i="23"/>
  <c r="J31" i="23"/>
  <c r="E31" i="23"/>
  <c r="D10" i="23"/>
  <c r="J15" i="23"/>
  <c r="E15" i="23"/>
  <c r="M15" i="23" s="1"/>
  <c r="D30" i="9" l="1"/>
  <c r="L28" i="9"/>
  <c r="L27" i="9"/>
  <c r="L26" i="9"/>
  <c r="G24" i="9"/>
  <c r="H24" i="9" s="1"/>
  <c r="G22" i="9" l="1"/>
  <c r="H22" i="9" s="1"/>
  <c r="H28" i="9"/>
  <c r="E24" i="9" l="1"/>
  <c r="H30" i="9" l="1"/>
  <c r="G50" i="23" l="1"/>
  <c r="H50" i="23" s="1"/>
  <c r="H53" i="23"/>
  <c r="N53" i="23" s="1"/>
  <c r="E57" i="23"/>
  <c r="H34" i="23"/>
  <c r="N34" i="23" s="1"/>
  <c r="H33" i="23"/>
  <c r="H32" i="23"/>
  <c r="H22" i="23"/>
  <c r="E20" i="23"/>
  <c r="H14" i="24" l="1"/>
  <c r="H15" i="24"/>
  <c r="H16" i="24"/>
  <c r="H18" i="24"/>
  <c r="L18" i="24" s="1"/>
  <c r="H21" i="24"/>
  <c r="N21" i="24" s="1"/>
  <c r="H22" i="24"/>
  <c r="H23" i="24"/>
  <c r="H24" i="24"/>
  <c r="H26" i="24"/>
  <c r="L26" i="24" s="1"/>
  <c r="H27" i="24"/>
  <c r="H28" i="24"/>
  <c r="H29" i="24"/>
  <c r="H30" i="24"/>
  <c r="L30" i="24" s="1"/>
  <c r="H31" i="24"/>
  <c r="H33" i="24"/>
  <c r="N33" i="24" s="1"/>
  <c r="H34" i="24"/>
  <c r="L34" i="24" s="1"/>
  <c r="H35" i="24"/>
  <c r="L35" i="24" s="1"/>
  <c r="H36" i="24"/>
  <c r="H37" i="24"/>
  <c r="H38" i="24"/>
  <c r="L38" i="24" s="1"/>
  <c r="H42" i="24"/>
  <c r="L42" i="24" s="1"/>
  <c r="H43" i="24"/>
  <c r="H44" i="24"/>
  <c r="H45" i="24"/>
  <c r="H46" i="24"/>
  <c r="L46" i="24" s="1"/>
  <c r="H47" i="24"/>
  <c r="L47" i="24" s="1"/>
  <c r="H49" i="24"/>
  <c r="H50" i="24"/>
  <c r="L50" i="24" s="1"/>
  <c r="H51" i="24"/>
  <c r="N51" i="24" s="1"/>
  <c r="H52" i="24"/>
  <c r="H53" i="24"/>
  <c r="H54" i="24"/>
  <c r="K54" i="24" s="1"/>
  <c r="H55" i="24"/>
  <c r="K55" i="24" s="1"/>
  <c r="H57" i="24"/>
  <c r="H59" i="24"/>
  <c r="K59" i="24" s="1"/>
  <c r="H60" i="24"/>
  <c r="K60" i="24" s="1"/>
  <c r="H62" i="24"/>
  <c r="L62" i="24" s="1"/>
  <c r="H63" i="24"/>
  <c r="K63" i="24" s="1"/>
  <c r="H64" i="24"/>
  <c r="L64" i="24" s="1"/>
  <c r="H69" i="24"/>
  <c r="H71" i="24"/>
  <c r="H72" i="24"/>
  <c r="H73" i="24"/>
  <c r="H74" i="24"/>
  <c r="H75" i="24"/>
  <c r="H77" i="24"/>
  <c r="H79" i="24"/>
  <c r="L79" i="24" s="1"/>
  <c r="H81" i="24"/>
  <c r="L81" i="24" s="1"/>
  <c r="H82" i="24"/>
  <c r="K82" i="24" s="1"/>
  <c r="H83" i="24"/>
  <c r="H84" i="24"/>
  <c r="N84" i="24" s="1"/>
  <c r="H86" i="24"/>
  <c r="K86" i="24" s="1"/>
  <c r="H87" i="24"/>
  <c r="H88" i="24"/>
  <c r="L88" i="24" s="1"/>
  <c r="H89" i="24"/>
  <c r="H90" i="24"/>
  <c r="K90" i="24" s="1"/>
  <c r="H91" i="24"/>
  <c r="H92" i="24"/>
  <c r="L92" i="24" s="1"/>
  <c r="H93" i="24"/>
  <c r="H98" i="24"/>
  <c r="N98" i="24" s="1"/>
  <c r="H100" i="24"/>
  <c r="H101" i="24"/>
  <c r="N101" i="24" s="1"/>
  <c r="H102" i="24"/>
  <c r="L102" i="24" s="1"/>
  <c r="H103" i="24"/>
  <c r="N103" i="24" s="1"/>
  <c r="H104" i="24"/>
  <c r="H106" i="24"/>
  <c r="H107" i="24"/>
  <c r="H108" i="24"/>
  <c r="H109" i="24"/>
  <c r="L109" i="24" s="1"/>
  <c r="H110" i="24"/>
  <c r="H112" i="24"/>
  <c r="H113" i="24"/>
  <c r="K113" i="24" s="1"/>
  <c r="H114" i="24"/>
  <c r="H116" i="24"/>
  <c r="H117" i="24"/>
  <c r="L117" i="24" s="1"/>
  <c r="H118" i="24"/>
  <c r="K118" i="24" s="1"/>
  <c r="H119" i="24"/>
  <c r="N119" i="24" s="1"/>
  <c r="H120" i="24"/>
  <c r="H122" i="24"/>
  <c r="H123" i="24"/>
  <c r="H124" i="24"/>
  <c r="K124" i="24" s="1"/>
  <c r="H125" i="24"/>
  <c r="H126" i="24"/>
  <c r="H127" i="24"/>
  <c r="H128" i="24"/>
  <c r="H130" i="24"/>
  <c r="H131" i="24"/>
  <c r="H132" i="24"/>
  <c r="H133" i="24"/>
  <c r="N133" i="24" s="1"/>
  <c r="H134" i="24"/>
  <c r="H136" i="24"/>
  <c r="K136" i="24" s="1"/>
  <c r="H137" i="24"/>
  <c r="N137" i="24" s="1"/>
  <c r="H138" i="24"/>
  <c r="L138" i="24" s="1"/>
  <c r="H139" i="24"/>
  <c r="H141" i="24"/>
  <c r="K141" i="24" s="1"/>
  <c r="H142" i="24"/>
  <c r="L142" i="24" s="1"/>
  <c r="H143" i="24"/>
  <c r="H146" i="24"/>
  <c r="H147" i="24"/>
  <c r="L147" i="24" s="1"/>
  <c r="H148" i="24"/>
  <c r="N148" i="24" s="1"/>
  <c r="H149" i="24"/>
  <c r="L149" i="24" s="1"/>
  <c r="H150" i="24"/>
  <c r="H151" i="24"/>
  <c r="L151" i="24" s="1"/>
  <c r="H152" i="24"/>
  <c r="N152" i="24" s="1"/>
  <c r="H153" i="24"/>
  <c r="L153" i="24" s="1"/>
  <c r="H154" i="24"/>
  <c r="N154" i="24" s="1"/>
  <c r="H156" i="24"/>
  <c r="H157" i="24"/>
  <c r="H158" i="24"/>
  <c r="H159" i="24"/>
  <c r="H160" i="24"/>
  <c r="H161" i="24"/>
  <c r="H162" i="24"/>
  <c r="H163" i="24"/>
  <c r="H164" i="24"/>
  <c r="H166" i="24"/>
  <c r="L166" i="24" s="1"/>
  <c r="H167" i="24"/>
  <c r="H168" i="24"/>
  <c r="H169" i="24"/>
  <c r="H170" i="24"/>
  <c r="L170" i="24" s="1"/>
  <c r="H171" i="24"/>
  <c r="H172" i="24"/>
  <c r="L172" i="24" s="1"/>
  <c r="H173" i="24"/>
  <c r="M173" i="24" s="1"/>
  <c r="H174" i="24"/>
  <c r="L174" i="24" s="1"/>
  <c r="H175" i="24"/>
  <c r="H176" i="24"/>
  <c r="H178" i="24"/>
  <c r="L178" i="24" s="1"/>
  <c r="H179" i="24"/>
  <c r="H180" i="24"/>
  <c r="H181" i="24"/>
  <c r="H182" i="24"/>
  <c r="L182" i="24" s="1"/>
  <c r="H185" i="24"/>
  <c r="H187" i="24"/>
  <c r="H186" i="24" s="1"/>
  <c r="H190" i="24"/>
  <c r="K190" i="24" s="1"/>
  <c r="H192" i="24"/>
  <c r="K192" i="24" s="1"/>
  <c r="H193" i="24"/>
  <c r="H194" i="24"/>
  <c r="L194" i="24" s="1"/>
  <c r="H195" i="24"/>
  <c r="N195" i="24" s="1"/>
  <c r="H196" i="24"/>
  <c r="H198" i="24"/>
  <c r="H199" i="24"/>
  <c r="N199" i="24" s="1"/>
  <c r="H201" i="24"/>
  <c r="K201" i="24" s="1"/>
  <c r="H202" i="24"/>
  <c r="H203" i="24"/>
  <c r="N203" i="24" s="1"/>
  <c r="H205" i="24"/>
  <c r="K205" i="24" s="1"/>
  <c r="H206" i="24"/>
  <c r="L206" i="24" s="1"/>
  <c r="H207" i="24"/>
  <c r="N207" i="24" s="1"/>
  <c r="E207" i="24"/>
  <c r="E206" i="24"/>
  <c r="L205" i="24"/>
  <c r="E205" i="24"/>
  <c r="J204" i="24"/>
  <c r="I204" i="24"/>
  <c r="N204" i="24"/>
  <c r="G204" i="24"/>
  <c r="H204" i="24" s="1"/>
  <c r="F204" i="24"/>
  <c r="D204" i="24"/>
  <c r="C204" i="24"/>
  <c r="E204" i="24" s="1"/>
  <c r="E203" i="24"/>
  <c r="K202" i="24"/>
  <c r="E202" i="24"/>
  <c r="L201" i="24"/>
  <c r="E201" i="24"/>
  <c r="J200" i="24"/>
  <c r="I200" i="24"/>
  <c r="G200" i="24"/>
  <c r="F200" i="24"/>
  <c r="D200" i="24"/>
  <c r="C200" i="24"/>
  <c r="E199" i="24"/>
  <c r="K198" i="24"/>
  <c r="E198" i="24"/>
  <c r="J197" i="24"/>
  <c r="I197" i="24"/>
  <c r="G197" i="24"/>
  <c r="F197" i="24"/>
  <c r="D197" i="24"/>
  <c r="C197" i="24"/>
  <c r="E197" i="24" s="1"/>
  <c r="K196" i="24"/>
  <c r="L196" i="24"/>
  <c r="E196" i="24"/>
  <c r="M196" i="24" s="1"/>
  <c r="E195" i="24"/>
  <c r="E194" i="24"/>
  <c r="K193" i="24"/>
  <c r="N193" i="24"/>
  <c r="E193" i="24"/>
  <c r="J191" i="24"/>
  <c r="I191" i="24"/>
  <c r="G191" i="24"/>
  <c r="F191" i="24"/>
  <c r="D191" i="24"/>
  <c r="C191" i="24"/>
  <c r="E191" i="24" s="1"/>
  <c r="E190" i="24"/>
  <c r="J189" i="24"/>
  <c r="I189" i="24"/>
  <c r="G189" i="24"/>
  <c r="F189" i="24"/>
  <c r="D189" i="24"/>
  <c r="C189" i="24"/>
  <c r="K187" i="24"/>
  <c r="N187" i="24"/>
  <c r="N186" i="24" s="1"/>
  <c r="E187" i="24"/>
  <c r="M187" i="24" s="1"/>
  <c r="J186" i="24"/>
  <c r="I186" i="24"/>
  <c r="G186" i="24"/>
  <c r="F186" i="24"/>
  <c r="D186" i="24"/>
  <c r="C186" i="24"/>
  <c r="K185" i="24"/>
  <c r="L185" i="24"/>
  <c r="E185" i="24"/>
  <c r="M185" i="24" s="1"/>
  <c r="J184" i="24"/>
  <c r="I184" i="24"/>
  <c r="I183" i="24" s="1"/>
  <c r="G184" i="24"/>
  <c r="F184" i="24"/>
  <c r="D184" i="24"/>
  <c r="C184" i="24"/>
  <c r="C183" i="24" s="1"/>
  <c r="E183" i="24" s="1"/>
  <c r="D183" i="24"/>
  <c r="L181" i="24"/>
  <c r="M181" i="24"/>
  <c r="L180" i="24"/>
  <c r="M180" i="24"/>
  <c r="L179" i="24"/>
  <c r="M179" i="24"/>
  <c r="L176" i="24"/>
  <c r="M176" i="24"/>
  <c r="L175" i="24"/>
  <c r="M175" i="24"/>
  <c r="L171" i="24"/>
  <c r="M171" i="24"/>
  <c r="L168" i="24"/>
  <c r="M168" i="24"/>
  <c r="L167" i="24"/>
  <c r="M167" i="24"/>
  <c r="C166" i="24"/>
  <c r="K165" i="24"/>
  <c r="F156" i="24"/>
  <c r="F155" i="24" s="1"/>
  <c r="L155" i="24" s="1"/>
  <c r="D156" i="24"/>
  <c r="D155" i="24" s="1"/>
  <c r="C156" i="24"/>
  <c r="J155" i="24"/>
  <c r="I155" i="24"/>
  <c r="G155" i="24"/>
  <c r="H155" i="24" s="1"/>
  <c r="E154" i="24"/>
  <c r="K153" i="24"/>
  <c r="E153" i="24"/>
  <c r="E152" i="24"/>
  <c r="E151" i="24"/>
  <c r="M151" i="24" s="1"/>
  <c r="N150" i="24"/>
  <c r="E150" i="24"/>
  <c r="E149" i="24"/>
  <c r="E148" i="24"/>
  <c r="E147" i="24"/>
  <c r="N146" i="24"/>
  <c r="E146" i="24"/>
  <c r="J145" i="24"/>
  <c r="I145" i="24"/>
  <c r="G145" i="24"/>
  <c r="H145" i="24" s="1"/>
  <c r="F145" i="24"/>
  <c r="D145" i="24"/>
  <c r="C145" i="24"/>
  <c r="G144" i="24"/>
  <c r="E144" i="24"/>
  <c r="K143" i="24"/>
  <c r="L143" i="24"/>
  <c r="E143" i="24"/>
  <c r="M143" i="24" s="1"/>
  <c r="E142" i="24"/>
  <c r="L141" i="24"/>
  <c r="E141" i="24"/>
  <c r="G140" i="24"/>
  <c r="H140" i="24" s="1"/>
  <c r="E140" i="24"/>
  <c r="N139" i="24"/>
  <c r="L139" i="24"/>
  <c r="K139" i="24"/>
  <c r="E139" i="24"/>
  <c r="M139" i="24" s="1"/>
  <c r="E138" i="24"/>
  <c r="E137" i="24"/>
  <c r="E136" i="24"/>
  <c r="J135" i="24"/>
  <c r="I135" i="24"/>
  <c r="F135" i="24"/>
  <c r="D135" i="24"/>
  <c r="C135" i="24"/>
  <c r="N134" i="24"/>
  <c r="L134" i="24"/>
  <c r="K134" i="24"/>
  <c r="E134" i="24"/>
  <c r="M134" i="24" s="1"/>
  <c r="E133" i="24"/>
  <c r="E132" i="24"/>
  <c r="N131" i="24"/>
  <c r="L131" i="24"/>
  <c r="K131" i="24"/>
  <c r="E131" i="24"/>
  <c r="M131" i="24" s="1"/>
  <c r="N130" i="24"/>
  <c r="L130" i="24"/>
  <c r="K130" i="24"/>
  <c r="E130" i="24"/>
  <c r="M130" i="24" s="1"/>
  <c r="J129" i="24"/>
  <c r="I129" i="24"/>
  <c r="G129" i="24"/>
  <c r="H129" i="24" s="1"/>
  <c r="F129" i="24"/>
  <c r="D129" i="24"/>
  <c r="C129" i="24"/>
  <c r="E128" i="24"/>
  <c r="N127" i="24"/>
  <c r="K127" i="24"/>
  <c r="E127" i="24"/>
  <c r="M127" i="24" s="1"/>
  <c r="L126" i="24"/>
  <c r="K126" i="24"/>
  <c r="N126" i="24"/>
  <c r="E126" i="24"/>
  <c r="M126" i="24" s="1"/>
  <c r="E125" i="24"/>
  <c r="M125" i="24" s="1"/>
  <c r="E124" i="24"/>
  <c r="K123" i="24"/>
  <c r="E123" i="24"/>
  <c r="M123" i="24" s="1"/>
  <c r="L122" i="24"/>
  <c r="K122" i="24"/>
  <c r="N122" i="24"/>
  <c r="E122" i="24"/>
  <c r="M122" i="24" s="1"/>
  <c r="J121" i="24"/>
  <c r="I121" i="24"/>
  <c r="G121" i="24"/>
  <c r="F121" i="24"/>
  <c r="D121" i="24"/>
  <c r="C121" i="24"/>
  <c r="K120" i="24"/>
  <c r="E120" i="24"/>
  <c r="M120" i="24" s="1"/>
  <c r="E119" i="24"/>
  <c r="E118" i="24"/>
  <c r="N117" i="24"/>
  <c r="E117" i="24"/>
  <c r="K116" i="24"/>
  <c r="E116" i="24"/>
  <c r="M116" i="24" s="1"/>
  <c r="J115" i="24"/>
  <c r="I115" i="24"/>
  <c r="G115" i="24"/>
  <c r="F115" i="24"/>
  <c r="D115" i="24"/>
  <c r="C115" i="24"/>
  <c r="L114" i="24"/>
  <c r="K114" i="24"/>
  <c r="N114" i="24"/>
  <c r="E114" i="24"/>
  <c r="M114" i="24" s="1"/>
  <c r="E113" i="24"/>
  <c r="M113" i="24" s="1"/>
  <c r="L112" i="24"/>
  <c r="K112" i="24"/>
  <c r="N112" i="24"/>
  <c r="E112" i="24"/>
  <c r="M112" i="24" s="1"/>
  <c r="J111" i="24"/>
  <c r="I111" i="24"/>
  <c r="G111" i="24"/>
  <c r="F111" i="24"/>
  <c r="D111" i="24"/>
  <c r="C111" i="24"/>
  <c r="K110" i="24"/>
  <c r="E110" i="24"/>
  <c r="M110" i="24" s="1"/>
  <c r="E109" i="24"/>
  <c r="K108" i="24"/>
  <c r="E108" i="24"/>
  <c r="M108" i="24" s="1"/>
  <c r="E107" i="24"/>
  <c r="N106" i="24"/>
  <c r="E106" i="24"/>
  <c r="M106" i="24" s="1"/>
  <c r="J105" i="24"/>
  <c r="I105" i="24"/>
  <c r="I95" i="24" s="1"/>
  <c r="G105" i="24"/>
  <c r="H105" i="24" s="1"/>
  <c r="F105" i="24"/>
  <c r="D105" i="24"/>
  <c r="C105" i="24"/>
  <c r="L104" i="24"/>
  <c r="E104" i="24"/>
  <c r="M104" i="24" s="1"/>
  <c r="E103" i="24"/>
  <c r="E102" i="24"/>
  <c r="E101" i="24"/>
  <c r="L100" i="24"/>
  <c r="E100" i="24"/>
  <c r="M100" i="24" s="1"/>
  <c r="J99" i="24"/>
  <c r="I99" i="24"/>
  <c r="G99" i="24"/>
  <c r="F99" i="24"/>
  <c r="D99" i="24"/>
  <c r="C99" i="24"/>
  <c r="E98" i="24"/>
  <c r="M98" i="24" s="1"/>
  <c r="G97" i="24"/>
  <c r="H97" i="24" s="1"/>
  <c r="L97" i="24" s="1"/>
  <c r="E97" i="24"/>
  <c r="J96" i="24"/>
  <c r="I96" i="24"/>
  <c r="G96" i="24"/>
  <c r="F96" i="24"/>
  <c r="D96" i="24"/>
  <c r="C96" i="24"/>
  <c r="E96" i="24" s="1"/>
  <c r="K93" i="24"/>
  <c r="N93" i="24"/>
  <c r="E93" i="24"/>
  <c r="M93" i="24" s="1"/>
  <c r="N92" i="24"/>
  <c r="E92" i="24"/>
  <c r="N91" i="24"/>
  <c r="E91" i="24"/>
  <c r="M91" i="24" s="1"/>
  <c r="E90" i="24"/>
  <c r="N89" i="24"/>
  <c r="E89" i="24"/>
  <c r="E88" i="24"/>
  <c r="K87" i="24"/>
  <c r="E87" i="24"/>
  <c r="M87" i="24" s="1"/>
  <c r="E86" i="24"/>
  <c r="J85" i="24"/>
  <c r="I85" i="24"/>
  <c r="G85" i="24"/>
  <c r="F85" i="24"/>
  <c r="D85" i="24"/>
  <c r="C85" i="24"/>
  <c r="K84" i="24"/>
  <c r="E84" i="24"/>
  <c r="N83" i="24"/>
  <c r="E83" i="24"/>
  <c r="M83" i="24" s="1"/>
  <c r="E81" i="24"/>
  <c r="G80" i="24"/>
  <c r="E80" i="24"/>
  <c r="E79" i="24"/>
  <c r="J78" i="24"/>
  <c r="I78" i="24"/>
  <c r="F78" i="24"/>
  <c r="D78" i="24"/>
  <c r="C78" i="24"/>
  <c r="L77" i="24"/>
  <c r="N77" i="24"/>
  <c r="E77" i="24"/>
  <c r="M77" i="24" s="1"/>
  <c r="I76" i="24"/>
  <c r="G76" i="24"/>
  <c r="F76" i="24"/>
  <c r="E76" i="24"/>
  <c r="D76" i="24"/>
  <c r="C76" i="24"/>
  <c r="L75" i="24"/>
  <c r="K75" i="24"/>
  <c r="N75" i="24"/>
  <c r="E75" i="24"/>
  <c r="M75" i="24" s="1"/>
  <c r="E74" i="24"/>
  <c r="K73" i="24"/>
  <c r="E73" i="24"/>
  <c r="M73" i="24" s="1"/>
  <c r="L72" i="24"/>
  <c r="E72" i="24"/>
  <c r="N71" i="24"/>
  <c r="E71" i="24"/>
  <c r="J70" i="24"/>
  <c r="I70" i="24"/>
  <c r="G70" i="24"/>
  <c r="F70" i="24"/>
  <c r="D70" i="24"/>
  <c r="C70" i="24"/>
  <c r="L69" i="24"/>
  <c r="E69" i="24"/>
  <c r="M69" i="24" s="1"/>
  <c r="G68" i="24"/>
  <c r="E68" i="24"/>
  <c r="N67" i="24"/>
  <c r="L67" i="24"/>
  <c r="K67" i="24"/>
  <c r="E67" i="24"/>
  <c r="M67" i="24" s="1"/>
  <c r="G66" i="24"/>
  <c r="H66" i="24" s="1"/>
  <c r="N66" i="24" s="1"/>
  <c r="E66" i="24"/>
  <c r="J65" i="24"/>
  <c r="I65" i="24"/>
  <c r="F65" i="24"/>
  <c r="D65" i="24"/>
  <c r="C65" i="24"/>
  <c r="E65" i="24" s="1"/>
  <c r="E64" i="24"/>
  <c r="E63" i="24"/>
  <c r="M63" i="24" s="1"/>
  <c r="E62" i="24"/>
  <c r="M62" i="24" s="1"/>
  <c r="J61" i="24"/>
  <c r="I61" i="24"/>
  <c r="G61" i="24"/>
  <c r="H61" i="24" s="1"/>
  <c r="K61" i="24" s="1"/>
  <c r="F61" i="24"/>
  <c r="D61" i="24"/>
  <c r="C61" i="24"/>
  <c r="E60" i="24"/>
  <c r="L59" i="24"/>
  <c r="E59" i="24"/>
  <c r="J58" i="24"/>
  <c r="I58" i="24"/>
  <c r="G58" i="24"/>
  <c r="F58" i="24"/>
  <c r="D58" i="24"/>
  <c r="C58" i="24"/>
  <c r="L57" i="24"/>
  <c r="K57" i="24"/>
  <c r="E57" i="24"/>
  <c r="L56" i="24"/>
  <c r="E56" i="24"/>
  <c r="E55" i="24"/>
  <c r="E54" i="24"/>
  <c r="L53" i="24"/>
  <c r="N53" i="24"/>
  <c r="E53" i="24"/>
  <c r="M53" i="24" s="1"/>
  <c r="K52" i="24"/>
  <c r="L52" i="24"/>
  <c r="E52" i="24"/>
  <c r="M52" i="24" s="1"/>
  <c r="E51" i="24"/>
  <c r="E50" i="24"/>
  <c r="L49" i="24"/>
  <c r="N49" i="24"/>
  <c r="E49" i="24"/>
  <c r="M49" i="24" s="1"/>
  <c r="J48" i="24"/>
  <c r="I48" i="24"/>
  <c r="G48" i="24"/>
  <c r="F48" i="24"/>
  <c r="D48" i="24"/>
  <c r="D40" i="24" s="1"/>
  <c r="C48" i="24"/>
  <c r="E47" i="24"/>
  <c r="E46" i="24"/>
  <c r="L45" i="24"/>
  <c r="K45" i="24"/>
  <c r="E45" i="24"/>
  <c r="M45" i="24" s="1"/>
  <c r="L44" i="24"/>
  <c r="E44" i="24"/>
  <c r="M44" i="24" s="1"/>
  <c r="E43" i="24"/>
  <c r="E42" i="24"/>
  <c r="J41" i="24"/>
  <c r="I41" i="24"/>
  <c r="G41" i="24"/>
  <c r="H41" i="24" s="1"/>
  <c r="N41" i="24" s="1"/>
  <c r="F41" i="24"/>
  <c r="D41" i="24"/>
  <c r="C41" i="24"/>
  <c r="E38" i="24"/>
  <c r="E37" i="24"/>
  <c r="L36" i="24"/>
  <c r="N36" i="24"/>
  <c r="E36" i="24"/>
  <c r="M36" i="24" s="1"/>
  <c r="E35" i="24"/>
  <c r="E34" i="24"/>
  <c r="E33" i="24"/>
  <c r="J32" i="24"/>
  <c r="I32" i="24"/>
  <c r="G32" i="24"/>
  <c r="H32" i="24" s="1"/>
  <c r="F32" i="24"/>
  <c r="D32" i="24"/>
  <c r="C32" i="24"/>
  <c r="E32" i="24" s="1"/>
  <c r="L31" i="24"/>
  <c r="E31" i="24"/>
  <c r="M31" i="24" s="1"/>
  <c r="M30" i="24" s="1"/>
  <c r="J30" i="24"/>
  <c r="E30" i="24"/>
  <c r="D30" i="24"/>
  <c r="C30" i="24"/>
  <c r="N29" i="24"/>
  <c r="E29" i="24"/>
  <c r="K28" i="24"/>
  <c r="L28" i="24"/>
  <c r="E28" i="24"/>
  <c r="M28" i="24" s="1"/>
  <c r="K27" i="24"/>
  <c r="N27" i="24"/>
  <c r="E27" i="24"/>
  <c r="M27" i="24" s="1"/>
  <c r="E26" i="24"/>
  <c r="J25" i="24"/>
  <c r="I25" i="24"/>
  <c r="G25" i="24"/>
  <c r="F25" i="24"/>
  <c r="D25" i="24"/>
  <c r="C25" i="24"/>
  <c r="N24" i="24"/>
  <c r="L24" i="24"/>
  <c r="E24" i="24"/>
  <c r="M24" i="24" s="1"/>
  <c r="N23" i="24"/>
  <c r="E23" i="24"/>
  <c r="L22" i="24"/>
  <c r="E22" i="24"/>
  <c r="M22" i="24" s="1"/>
  <c r="E21" i="24"/>
  <c r="E18" i="24"/>
  <c r="J17" i="24"/>
  <c r="I17" i="24"/>
  <c r="G17" i="24"/>
  <c r="F17" i="24"/>
  <c r="D17" i="24"/>
  <c r="C17" i="24"/>
  <c r="E17" i="24" s="1"/>
  <c r="L16" i="24"/>
  <c r="K16" i="24"/>
  <c r="N16" i="24"/>
  <c r="E16" i="24"/>
  <c r="M16" i="24" s="1"/>
  <c r="K15" i="24"/>
  <c r="E15" i="24"/>
  <c r="E14" i="24"/>
  <c r="E13" i="24" s="1"/>
  <c r="J13" i="24"/>
  <c r="I13" i="24"/>
  <c r="G13" i="24"/>
  <c r="F13" i="24"/>
  <c r="D13" i="24"/>
  <c r="C13" i="24"/>
  <c r="F12" i="24" l="1"/>
  <c r="E189" i="24"/>
  <c r="M118" i="24"/>
  <c r="K194" i="24"/>
  <c r="H99" i="24"/>
  <c r="N32" i="24"/>
  <c r="I40" i="24"/>
  <c r="H191" i="24"/>
  <c r="H115" i="24"/>
  <c r="J40" i="24"/>
  <c r="M79" i="24"/>
  <c r="M102" i="24"/>
  <c r="M34" i="24"/>
  <c r="E58" i="24"/>
  <c r="H111" i="24"/>
  <c r="H70" i="24"/>
  <c r="M137" i="24"/>
  <c r="G183" i="24"/>
  <c r="K35" i="24"/>
  <c r="E121" i="24"/>
  <c r="H144" i="24"/>
  <c r="K144" i="24" s="1"/>
  <c r="I12" i="24"/>
  <c r="N138" i="24"/>
  <c r="J183" i="24"/>
  <c r="I188" i="24"/>
  <c r="M172" i="24"/>
  <c r="E184" i="24"/>
  <c r="L173" i="24"/>
  <c r="M193" i="24"/>
  <c r="J12" i="24"/>
  <c r="G12" i="24"/>
  <c r="H12" i="24" s="1"/>
  <c r="M18" i="24"/>
  <c r="H13" i="24"/>
  <c r="N13" i="24" s="1"/>
  <c r="D12" i="24"/>
  <c r="M32" i="24"/>
  <c r="K133" i="24"/>
  <c r="M138" i="24"/>
  <c r="M147" i="24"/>
  <c r="K151" i="24"/>
  <c r="M35" i="24"/>
  <c r="M81" i="24"/>
  <c r="K138" i="24"/>
  <c r="K142" i="24"/>
  <c r="K147" i="24"/>
  <c r="M46" i="24"/>
  <c r="N124" i="24"/>
  <c r="F188" i="24"/>
  <c r="L132" i="24"/>
  <c r="N132" i="24"/>
  <c r="L43" i="24"/>
  <c r="N43" i="24"/>
  <c r="H85" i="24"/>
  <c r="F95" i="24"/>
  <c r="E129" i="24"/>
  <c r="F183" i="24"/>
  <c r="K186" i="24"/>
  <c r="L74" i="24"/>
  <c r="K74" i="24"/>
  <c r="M47" i="24"/>
  <c r="H68" i="24"/>
  <c r="N68" i="24" s="1"/>
  <c r="G65" i="24"/>
  <c r="J95" i="24"/>
  <c r="M204" i="24"/>
  <c r="N99" i="24"/>
  <c r="E105" i="24"/>
  <c r="H48" i="24"/>
  <c r="N48" i="24" s="1"/>
  <c r="H58" i="24"/>
  <c r="L58" i="24" s="1"/>
  <c r="E85" i="24"/>
  <c r="C12" i="24"/>
  <c r="E12" i="24" s="1"/>
  <c r="M12" i="24" s="1"/>
  <c r="M66" i="24"/>
  <c r="E70" i="24"/>
  <c r="H80" i="24"/>
  <c r="G78" i="24"/>
  <c r="G40" i="24" s="1"/>
  <c r="K105" i="24"/>
  <c r="D95" i="24"/>
  <c r="K129" i="24"/>
  <c r="L169" i="24"/>
  <c r="M169" i="24"/>
  <c r="L128" i="24"/>
  <c r="N128" i="24"/>
  <c r="L115" i="24"/>
  <c r="K107" i="24"/>
  <c r="N107" i="24"/>
  <c r="M14" i="24"/>
  <c r="E25" i="24"/>
  <c r="E41" i="24"/>
  <c r="M41" i="24" s="1"/>
  <c r="E48" i="24"/>
  <c r="L61" i="24"/>
  <c r="C95" i="24"/>
  <c r="E99" i="24"/>
  <c r="E111" i="24"/>
  <c r="E200" i="24"/>
  <c r="L99" i="24"/>
  <c r="M191" i="24"/>
  <c r="M195" i="24"/>
  <c r="M199" i="24"/>
  <c r="L200" i="24"/>
  <c r="M203" i="24"/>
  <c r="L204" i="24"/>
  <c r="H197" i="24"/>
  <c r="H184" i="24"/>
  <c r="H76" i="24"/>
  <c r="L12" i="24"/>
  <c r="M26" i="24"/>
  <c r="L32" i="24"/>
  <c r="L48" i="24"/>
  <c r="M51" i="24"/>
  <c r="E61" i="24"/>
  <c r="E78" i="24"/>
  <c r="L85" i="24"/>
  <c r="E115" i="24"/>
  <c r="M119" i="24"/>
  <c r="E135" i="24"/>
  <c r="M136" i="24"/>
  <c r="E186" i="24"/>
  <c r="D188" i="24"/>
  <c r="J188" i="24"/>
  <c r="M205" i="24"/>
  <c r="H200" i="24"/>
  <c r="H183" i="24"/>
  <c r="M183" i="24" s="1"/>
  <c r="H96" i="24"/>
  <c r="K14" i="24"/>
  <c r="K26" i="24"/>
  <c r="N38" i="24"/>
  <c r="L51" i="24"/>
  <c r="M60" i="24"/>
  <c r="M64" i="24"/>
  <c r="M74" i="24"/>
  <c r="L90" i="24"/>
  <c r="K119" i="24"/>
  <c r="L124" i="24"/>
  <c r="K132" i="24"/>
  <c r="L136" i="24"/>
  <c r="L191" i="24"/>
  <c r="K195" i="24"/>
  <c r="K199" i="24"/>
  <c r="L203" i="24"/>
  <c r="L14" i="24"/>
  <c r="M43" i="24"/>
  <c r="M99" i="24"/>
  <c r="M103" i="24"/>
  <c r="M107" i="24"/>
  <c r="L119" i="24"/>
  <c r="M124" i="24"/>
  <c r="M128" i="24"/>
  <c r="N136" i="24"/>
  <c r="M148" i="24"/>
  <c r="M152" i="24"/>
  <c r="L195" i="24"/>
  <c r="M197" i="24"/>
  <c r="L199" i="24"/>
  <c r="M201" i="24"/>
  <c r="M207" i="24"/>
  <c r="H121" i="24"/>
  <c r="H65" i="24"/>
  <c r="N14" i="24"/>
  <c r="M38" i="24"/>
  <c r="M90" i="24"/>
  <c r="M132" i="24"/>
  <c r="M186" i="24"/>
  <c r="H25" i="24"/>
  <c r="N25" i="24" s="1"/>
  <c r="H17" i="24"/>
  <c r="N17" i="24" s="1"/>
  <c r="M13" i="24"/>
  <c r="K29" i="24"/>
  <c r="K46" i="24"/>
  <c r="L84" i="24"/>
  <c r="M88" i="24"/>
  <c r="K92" i="24"/>
  <c r="M97" i="24"/>
  <c r="L105" i="24"/>
  <c r="M109" i="24"/>
  <c r="K117" i="24"/>
  <c r="K125" i="24"/>
  <c r="L133" i="24"/>
  <c r="K137" i="24"/>
  <c r="M149" i="24"/>
  <c r="M190" i="24"/>
  <c r="H189" i="24"/>
  <c r="H177" i="24"/>
  <c r="L13" i="24"/>
  <c r="M21" i="24"/>
  <c r="M33" i="24"/>
  <c r="M42" i="24"/>
  <c r="M50" i="24"/>
  <c r="L54" i="24"/>
  <c r="M59" i="24"/>
  <c r="M84" i="24"/>
  <c r="K88" i="24"/>
  <c r="L129" i="24"/>
  <c r="L137" i="24"/>
  <c r="M141" i="24"/>
  <c r="L145" i="24"/>
  <c r="K149" i="24"/>
  <c r="M166" i="24"/>
  <c r="M170" i="24"/>
  <c r="M174" i="24"/>
  <c r="M178" i="24"/>
  <c r="M182" i="24"/>
  <c r="L186" i="24"/>
  <c r="L190" i="24"/>
  <c r="M194" i="24"/>
  <c r="M15" i="24"/>
  <c r="M29" i="24"/>
  <c r="M72" i="24"/>
  <c r="M101" i="24"/>
  <c r="M105" i="24"/>
  <c r="M117" i="24"/>
  <c r="M133" i="24"/>
  <c r="M153" i="24"/>
  <c r="L189" i="24"/>
  <c r="M198" i="24"/>
  <c r="M202" i="24"/>
  <c r="M206" i="24"/>
  <c r="F40" i="24"/>
  <c r="N12" i="24"/>
  <c r="K12" i="24"/>
  <c r="L15" i="24"/>
  <c r="K21" i="24"/>
  <c r="L23" i="24"/>
  <c r="N26" i="24"/>
  <c r="L27" i="24"/>
  <c r="N28" i="24"/>
  <c r="L29" i="24"/>
  <c r="K33" i="24"/>
  <c r="K36" i="24"/>
  <c r="K38" i="24"/>
  <c r="C40" i="24"/>
  <c r="K43" i="24"/>
  <c r="K49" i="24"/>
  <c r="K51" i="24"/>
  <c r="K53" i="24"/>
  <c r="N54" i="24"/>
  <c r="L55" i="24"/>
  <c r="N57" i="24"/>
  <c r="M70" i="24"/>
  <c r="M76" i="24"/>
  <c r="M80" i="24"/>
  <c r="M96" i="24"/>
  <c r="M111" i="24"/>
  <c r="N18" i="24"/>
  <c r="L21" i="24"/>
  <c r="N22" i="24"/>
  <c r="M23" i="24"/>
  <c r="L33" i="24"/>
  <c r="L41" i="24"/>
  <c r="N42" i="24"/>
  <c r="N44" i="24"/>
  <c r="N47" i="24"/>
  <c r="N50" i="24"/>
  <c r="N52" i="24"/>
  <c r="N55" i="24"/>
  <c r="L70" i="24"/>
  <c r="N80" i="24"/>
  <c r="L80" i="24"/>
  <c r="K80" i="24"/>
  <c r="L111" i="24"/>
  <c r="N15" i="24"/>
  <c r="K18" i="24"/>
  <c r="K22" i="24"/>
  <c r="K34" i="24"/>
  <c r="K42" i="24"/>
  <c r="K44" i="24"/>
  <c r="K47" i="24"/>
  <c r="K50" i="24"/>
  <c r="K70" i="24"/>
  <c r="N70" i="24"/>
  <c r="L76" i="24"/>
  <c r="K76" i="24"/>
  <c r="N76" i="24"/>
  <c r="K111" i="24"/>
  <c r="N111" i="24"/>
  <c r="M57" i="24"/>
  <c r="N59" i="24"/>
  <c r="L60" i="24"/>
  <c r="N62" i="24"/>
  <c r="L63" i="24"/>
  <c r="N64" i="24"/>
  <c r="K66" i="24"/>
  <c r="N69" i="24"/>
  <c r="L73" i="24"/>
  <c r="N74" i="24"/>
  <c r="K77" i="24"/>
  <c r="L82" i="24"/>
  <c r="K83" i="24"/>
  <c r="L87" i="24"/>
  <c r="K91" i="24"/>
  <c r="L93" i="24"/>
  <c r="K98" i="24"/>
  <c r="K99" i="24"/>
  <c r="K101" i="24"/>
  <c r="K103" i="24"/>
  <c r="K106" i="24"/>
  <c r="L108" i="24"/>
  <c r="N109" i="24"/>
  <c r="L110" i="24"/>
  <c r="L113" i="24"/>
  <c r="N115" i="24"/>
  <c r="L116" i="24"/>
  <c r="L118" i="24"/>
  <c r="L120" i="24"/>
  <c r="M121" i="24"/>
  <c r="L123" i="24"/>
  <c r="L125" i="24"/>
  <c r="K128" i="24"/>
  <c r="G135" i="24"/>
  <c r="M142" i="24"/>
  <c r="E145" i="24"/>
  <c r="K145" i="24"/>
  <c r="N145" i="24"/>
  <c r="M146" i="24"/>
  <c r="M150" i="24"/>
  <c r="M154" i="24"/>
  <c r="K156" i="24"/>
  <c r="L156" i="24"/>
  <c r="K160" i="24"/>
  <c r="M160" i="24"/>
  <c r="L160" i="24"/>
  <c r="K164" i="24"/>
  <c r="M164" i="24"/>
  <c r="L164" i="24"/>
  <c r="N184" i="24"/>
  <c r="I208" i="24"/>
  <c r="K191" i="24"/>
  <c r="N191" i="24"/>
  <c r="M200" i="24"/>
  <c r="K62" i="24"/>
  <c r="K64" i="24"/>
  <c r="L66" i="24"/>
  <c r="K69" i="24"/>
  <c r="N81" i="24"/>
  <c r="M82" i="24"/>
  <c r="L83" i="24"/>
  <c r="N90" i="24"/>
  <c r="L91" i="24"/>
  <c r="N97" i="24"/>
  <c r="L98" i="24"/>
  <c r="N100" i="24"/>
  <c r="L101" i="24"/>
  <c r="N102" i="24"/>
  <c r="L103" i="24"/>
  <c r="N104" i="24"/>
  <c r="N105" i="24"/>
  <c r="L106" i="24"/>
  <c r="K109" i="24"/>
  <c r="K115" i="24"/>
  <c r="K146" i="24"/>
  <c r="L146" i="24"/>
  <c r="K150" i="24"/>
  <c r="L150" i="24"/>
  <c r="K154" i="24"/>
  <c r="L154" i="24"/>
  <c r="C155" i="24"/>
  <c r="E156" i="24"/>
  <c r="M156" i="24" s="1"/>
  <c r="K157" i="24"/>
  <c r="M157" i="24"/>
  <c r="L157" i="24"/>
  <c r="K161" i="24"/>
  <c r="M161" i="24"/>
  <c r="L161" i="24"/>
  <c r="N60" i="24"/>
  <c r="N61" i="24"/>
  <c r="N63" i="24"/>
  <c r="K72" i="24"/>
  <c r="N73" i="24"/>
  <c r="K79" i="24"/>
  <c r="K81" i="24"/>
  <c r="N87" i="24"/>
  <c r="K89" i="24"/>
  <c r="K97" i="24"/>
  <c r="K100" i="24"/>
  <c r="K102" i="24"/>
  <c r="K104" i="24"/>
  <c r="N108" i="24"/>
  <c r="N110" i="24"/>
  <c r="N113" i="24"/>
  <c r="N116" i="24"/>
  <c r="N118" i="24"/>
  <c r="N120" i="24"/>
  <c r="N123" i="24"/>
  <c r="N125" i="24"/>
  <c r="N129" i="24"/>
  <c r="K158" i="24"/>
  <c r="M158" i="24"/>
  <c r="L158" i="24"/>
  <c r="K162" i="24"/>
  <c r="M162" i="24"/>
  <c r="L162" i="24"/>
  <c r="D208" i="24"/>
  <c r="N200" i="24"/>
  <c r="K200" i="24"/>
  <c r="M144" i="24"/>
  <c r="N144" i="24"/>
  <c r="K148" i="24"/>
  <c r="L148" i="24"/>
  <c r="K152" i="24"/>
  <c r="L152" i="24"/>
  <c r="K159" i="24"/>
  <c r="M159" i="24"/>
  <c r="L159" i="24"/>
  <c r="K163" i="24"/>
  <c r="M163" i="24"/>
  <c r="L163" i="24"/>
  <c r="J208" i="24"/>
  <c r="N147" i="24"/>
  <c r="N149" i="24"/>
  <c r="N151" i="24"/>
  <c r="N153" i="24"/>
  <c r="C188" i="24"/>
  <c r="G188" i="24"/>
  <c r="L192" i="24"/>
  <c r="N197" i="24"/>
  <c r="L198" i="24"/>
  <c r="K203" i="24"/>
  <c r="K204" i="24"/>
  <c r="K207" i="24"/>
  <c r="N143" i="24"/>
  <c r="K166" i="24"/>
  <c r="K167" i="24"/>
  <c r="K168" i="24"/>
  <c r="K169" i="24"/>
  <c r="K170" i="24"/>
  <c r="K171" i="24"/>
  <c r="K172" i="24"/>
  <c r="K173" i="24"/>
  <c r="K174" i="24"/>
  <c r="K175" i="24"/>
  <c r="K176" i="24"/>
  <c r="K177" i="24"/>
  <c r="K178" i="24"/>
  <c r="K179" i="24"/>
  <c r="K180" i="24"/>
  <c r="K181" i="24"/>
  <c r="K182" i="24"/>
  <c r="N185" i="24"/>
  <c r="L187" i="24"/>
  <c r="N190" i="24"/>
  <c r="M192" i="24"/>
  <c r="L193" i="24"/>
  <c r="N194" i="24"/>
  <c r="K197" i="24"/>
  <c r="N201" i="24"/>
  <c r="N206" i="24"/>
  <c r="L207" i="24"/>
  <c r="M115" i="24" l="1"/>
  <c r="E40" i="24"/>
  <c r="F208" i="24"/>
  <c r="M68" i="24"/>
  <c r="L144" i="24"/>
  <c r="N96" i="24"/>
  <c r="K96" i="24"/>
  <c r="L17" i="24"/>
  <c r="M17" i="24"/>
  <c r="L65" i="24"/>
  <c r="L183" i="24"/>
  <c r="H135" i="24"/>
  <c r="K68" i="24"/>
  <c r="N40" i="24"/>
  <c r="H40" i="24"/>
  <c r="L197" i="24"/>
  <c r="N183" i="24"/>
  <c r="H78" i="24"/>
  <c r="M184" i="24"/>
  <c r="E155" i="24"/>
  <c r="M155" i="24" s="1"/>
  <c r="K58" i="24"/>
  <c r="N85" i="24"/>
  <c r="N58" i="24"/>
  <c r="M61" i="24"/>
  <c r="L184" i="24"/>
  <c r="E95" i="24"/>
  <c r="H188" i="24"/>
  <c r="K184" i="24"/>
  <c r="M145" i="24"/>
  <c r="K85" i="24"/>
  <c r="M129" i="24"/>
  <c r="M58" i="24"/>
  <c r="M48" i="24"/>
  <c r="M85" i="24"/>
  <c r="L96" i="24"/>
  <c r="M25" i="24"/>
  <c r="L25" i="24"/>
  <c r="K189" i="24"/>
  <c r="N189" i="24"/>
  <c r="M189" i="24"/>
  <c r="M177" i="24"/>
  <c r="L177" i="24"/>
  <c r="C208" i="24"/>
  <c r="E188" i="24"/>
  <c r="K65" i="24"/>
  <c r="N65" i="24"/>
  <c r="K155" i="24"/>
  <c r="L140" i="24"/>
  <c r="N140" i="24"/>
  <c r="M140" i="24"/>
  <c r="K140" i="24"/>
  <c r="K32" i="24"/>
  <c r="G95" i="24"/>
  <c r="G208" i="24" s="1"/>
  <c r="L121" i="24"/>
  <c r="K41" i="24"/>
  <c r="K121" i="24"/>
  <c r="N121" i="24"/>
  <c r="K48" i="24"/>
  <c r="M65" i="24"/>
  <c r="K188" i="24" l="1"/>
  <c r="K183" i="24"/>
  <c r="H95" i="24"/>
  <c r="H208" i="24" s="1"/>
  <c r="K78" i="24"/>
  <c r="K40" i="24" s="1"/>
  <c r="L78" i="24"/>
  <c r="L40" i="24" s="1"/>
  <c r="M78" i="24"/>
  <c r="M40" i="24" s="1"/>
  <c r="N78" i="24"/>
  <c r="E208" i="24"/>
  <c r="M188" i="24"/>
  <c r="K135" i="24"/>
  <c r="N135" i="24"/>
  <c r="M135" i="24"/>
  <c r="L135" i="24"/>
  <c r="N188" i="24"/>
  <c r="L188" i="24"/>
  <c r="N95" i="24" l="1"/>
  <c r="M95" i="24"/>
  <c r="L95" i="24"/>
  <c r="K95" i="24"/>
  <c r="K208" i="24" s="1"/>
  <c r="M208" i="24"/>
  <c r="N208" i="24"/>
  <c r="L208" i="24"/>
  <c r="E12" i="23" l="1"/>
  <c r="M12" i="23" s="1"/>
  <c r="L12" i="23"/>
  <c r="J20" i="23" l="1"/>
  <c r="G17" i="23"/>
  <c r="J32" i="23"/>
  <c r="D27" i="23"/>
  <c r="F50" i="23"/>
  <c r="D50" i="23"/>
  <c r="E53" i="23"/>
  <c r="N36" i="23"/>
  <c r="N32" i="23"/>
  <c r="L53" i="23"/>
  <c r="L52" i="23"/>
  <c r="E52" i="23"/>
  <c r="E36" i="23"/>
  <c r="M52" i="23" l="1"/>
  <c r="J52" i="23"/>
  <c r="H27" i="9" l="1"/>
  <c r="H48" i="23" l="1"/>
  <c r="H43" i="23"/>
  <c r="N43" i="23" s="1"/>
  <c r="H35" i="23"/>
  <c r="N35" i="23" s="1"/>
  <c r="E25" i="23" l="1"/>
  <c r="C24" i="9" l="1"/>
  <c r="C22" i="9" s="1"/>
  <c r="C11" i="9" l="1"/>
  <c r="C9" i="9" s="1"/>
  <c r="D24" i="9" l="1"/>
  <c r="D22" i="9" s="1"/>
  <c r="D11" i="9" l="1"/>
  <c r="D9" i="9" s="1"/>
  <c r="C54" i="23"/>
  <c r="E56" i="23"/>
  <c r="C27" i="23"/>
  <c r="E35" i="23"/>
  <c r="E14" i="23" l="1"/>
  <c r="G11" i="9" l="1"/>
  <c r="H44" i="23"/>
  <c r="N44" i="23" s="1"/>
  <c r="I17" i="23" l="1"/>
  <c r="I54" i="23"/>
  <c r="H41" i="23"/>
  <c r="N41" i="23" s="1"/>
  <c r="H40" i="23"/>
  <c r="N40" i="23" s="1"/>
  <c r="E34" i="23"/>
  <c r="H26" i="9" l="1"/>
  <c r="F39" i="23" l="1"/>
  <c r="D54" i="23"/>
  <c r="L24" i="9" l="1"/>
  <c r="E44" i="23" l="1"/>
  <c r="J23" i="23"/>
  <c r="F17" i="23"/>
  <c r="D17" i="23"/>
  <c r="H25" i="23"/>
  <c r="H24" i="23"/>
  <c r="N24" i="23" s="1"/>
  <c r="E18" i="23"/>
  <c r="N25" i="23" l="1"/>
  <c r="J25" i="23"/>
  <c r="H45" i="23" l="1"/>
  <c r="N45" i="23" s="1"/>
  <c r="E11" i="9" l="1"/>
  <c r="I26" i="9" l="1"/>
  <c r="J26" i="9" l="1"/>
  <c r="I39" i="23" l="1"/>
  <c r="I50" i="23"/>
  <c r="H56" i="23"/>
  <c r="J56" i="23" s="1"/>
  <c r="H51" i="23"/>
  <c r="N51" i="23" s="1"/>
  <c r="N48" i="23"/>
  <c r="H47" i="23"/>
  <c r="H46" i="23"/>
  <c r="H42" i="23"/>
  <c r="N42" i="23" s="1"/>
  <c r="N33" i="23"/>
  <c r="N22" i="23" l="1"/>
  <c r="H17" i="23"/>
  <c r="N56" i="23"/>
  <c r="G9" i="9" l="1"/>
  <c r="I27" i="23" l="1"/>
  <c r="N17" i="23"/>
  <c r="F27" i="23" l="1"/>
  <c r="E45" i="23"/>
  <c r="G39" i="23"/>
  <c r="E43" i="23"/>
  <c r="E40" i="23"/>
  <c r="G27" i="23"/>
  <c r="E33" i="23"/>
  <c r="M25" i="23"/>
  <c r="E23" i="23"/>
  <c r="M23" i="23" s="1"/>
  <c r="E22" i="23"/>
  <c r="H39" i="23" l="1"/>
  <c r="H27" i="23"/>
  <c r="N27" i="23" s="1"/>
  <c r="L59" i="23" l="1"/>
  <c r="K59" i="23"/>
  <c r="K57" i="23" s="1"/>
  <c r="K56" i="23" s="1"/>
  <c r="L57" i="23"/>
  <c r="J57" i="23"/>
  <c r="L56" i="23"/>
  <c r="L55" i="23"/>
  <c r="L54" i="23"/>
  <c r="L51" i="23"/>
  <c r="J51" i="23"/>
  <c r="L50" i="23"/>
  <c r="L48" i="23"/>
  <c r="J48" i="23"/>
  <c r="L47" i="23"/>
  <c r="J47" i="23"/>
  <c r="L46" i="23"/>
  <c r="J46" i="23"/>
  <c r="M45" i="23"/>
  <c r="L45" i="23"/>
  <c r="J45" i="23"/>
  <c r="M44" i="23"/>
  <c r="L44" i="23"/>
  <c r="J44" i="23"/>
  <c r="M43" i="23"/>
  <c r="L43" i="23"/>
  <c r="J43" i="23"/>
  <c r="L42" i="23"/>
  <c r="J42" i="23"/>
  <c r="L41" i="23"/>
  <c r="M40" i="23"/>
  <c r="L40" i="23"/>
  <c r="J40" i="23"/>
  <c r="L39" i="23"/>
  <c r="L37" i="23"/>
  <c r="M36" i="23"/>
  <c r="L36" i="23"/>
  <c r="J36" i="23"/>
  <c r="M35" i="23"/>
  <c r="L35" i="23"/>
  <c r="J35" i="23"/>
  <c r="M34" i="23"/>
  <c r="L34" i="23"/>
  <c r="J34" i="23"/>
  <c r="M33" i="23"/>
  <c r="L33" i="23"/>
  <c r="J33" i="23"/>
  <c r="M32" i="23"/>
  <c r="L32" i="23"/>
  <c r="L30" i="23"/>
  <c r="J30" i="23"/>
  <c r="M29" i="23"/>
  <c r="L29" i="23"/>
  <c r="J29" i="23"/>
  <c r="M28" i="23"/>
  <c r="L28" i="23"/>
  <c r="J28" i="23"/>
  <c r="L27" i="23"/>
  <c r="L24" i="23"/>
  <c r="J24" i="23"/>
  <c r="L22" i="23"/>
  <c r="L21" i="23"/>
  <c r="J21" i="23"/>
  <c r="L19" i="23"/>
  <c r="L17" i="23"/>
  <c r="L14" i="23"/>
  <c r="J14" i="23"/>
  <c r="L13" i="23"/>
  <c r="J13" i="23"/>
  <c r="L11" i="23"/>
  <c r="N47" i="23"/>
  <c r="N46" i="23"/>
  <c r="N54" i="23"/>
  <c r="C39" i="23"/>
  <c r="I10" i="23"/>
  <c r="I59" i="23" s="1"/>
  <c r="G10" i="23"/>
  <c r="G59" i="23" s="1"/>
  <c r="H59" i="23" s="1"/>
  <c r="M57" i="23"/>
  <c r="M56" i="23"/>
  <c r="E55" i="23"/>
  <c r="M55" i="23" s="1"/>
  <c r="E51" i="23"/>
  <c r="D39" i="23"/>
  <c r="E48" i="23"/>
  <c r="M48" i="23" s="1"/>
  <c r="E47" i="23"/>
  <c r="M47" i="23" s="1"/>
  <c r="E46" i="23"/>
  <c r="M46" i="23" s="1"/>
  <c r="E42" i="23"/>
  <c r="M42" i="23" s="1"/>
  <c r="E41" i="23"/>
  <c r="J27" i="23"/>
  <c r="E37" i="23"/>
  <c r="E30" i="23"/>
  <c r="M30" i="23" s="1"/>
  <c r="C17" i="23"/>
  <c r="E24" i="23"/>
  <c r="M24" i="23" s="1"/>
  <c r="E21" i="23"/>
  <c r="M21" i="23" s="1"/>
  <c r="E19" i="23"/>
  <c r="M19" i="23" s="1"/>
  <c r="M14" i="23"/>
  <c r="E13" i="23"/>
  <c r="M13" i="23" s="1"/>
  <c r="F11" i="23"/>
  <c r="F10" i="23" s="1"/>
  <c r="E11" i="23"/>
  <c r="E50" i="23" l="1"/>
  <c r="M50" i="23" s="1"/>
  <c r="K55" i="23"/>
  <c r="K53" i="23"/>
  <c r="J50" i="23"/>
  <c r="N50" i="23"/>
  <c r="J39" i="23"/>
  <c r="N39" i="23"/>
  <c r="E39" i="23"/>
  <c r="M39" i="23" s="1"/>
  <c r="E17" i="23"/>
  <c r="M17" i="23" s="1"/>
  <c r="J17" i="23"/>
  <c r="J54" i="23"/>
  <c r="F59" i="23"/>
  <c r="M51" i="23"/>
  <c r="D59" i="23"/>
  <c r="E54" i="23"/>
  <c r="M54" i="23" s="1"/>
  <c r="K54" i="23" l="1"/>
  <c r="K51" i="23" s="1"/>
  <c r="K50" i="23" s="1"/>
  <c r="K48" i="23" s="1"/>
  <c r="K47" i="23" s="1"/>
  <c r="K46" i="23" s="1"/>
  <c r="K45" i="23" s="1"/>
  <c r="K44" i="23" s="1"/>
  <c r="K43" i="23" s="1"/>
  <c r="K42" i="23" s="1"/>
  <c r="K41" i="23" s="1"/>
  <c r="K40" i="23" s="1"/>
  <c r="K39" i="23" s="1"/>
  <c r="K37" i="23" s="1"/>
  <c r="K36" i="23" s="1"/>
  <c r="K35" i="23" s="1"/>
  <c r="K34" i="23" s="1"/>
  <c r="K33" i="23" s="1"/>
  <c r="K32" i="23" s="1"/>
  <c r="K30" i="23" s="1"/>
  <c r="K29" i="23" s="1"/>
  <c r="K28" i="23" s="1"/>
  <c r="K27" i="23" s="1"/>
  <c r="K24" i="23" s="1"/>
  <c r="K22" i="23" s="1"/>
  <c r="K21" i="23" s="1"/>
  <c r="K19" i="23" s="1"/>
  <c r="K17" i="23" s="1"/>
  <c r="K14" i="23" s="1"/>
  <c r="K13" i="23" s="1"/>
  <c r="K52" i="23"/>
  <c r="K12" i="23" l="1"/>
  <c r="K11" i="23" s="1"/>
  <c r="E22" i="9" l="1"/>
  <c r="E9" i="9" s="1"/>
  <c r="H23" i="9" l="1"/>
  <c r="H21" i="9"/>
  <c r="H11" i="23" l="1"/>
  <c r="H10" i="23" l="1"/>
  <c r="M11" i="23"/>
  <c r="J11" i="23"/>
  <c r="J10" i="23" l="1"/>
  <c r="N59" i="23" l="1"/>
  <c r="J59" i="23"/>
  <c r="C50" i="23" l="1"/>
  <c r="C11" i="23" l="1"/>
  <c r="C10" i="23" s="1"/>
  <c r="E10" i="23" s="1"/>
  <c r="M10" i="23" s="1"/>
  <c r="E27" i="23" l="1"/>
  <c r="E59" i="23" l="1"/>
  <c r="M59" i="23" s="1"/>
  <c r="M27" i="23"/>
  <c r="C59" i="23"/>
  <c r="K10" i="23"/>
  <c r="L10" i="23" l="1"/>
  <c r="M37" i="23" l="1"/>
  <c r="M22" i="23" l="1"/>
  <c r="J22" i="23"/>
  <c r="I30" i="9" l="1"/>
  <c r="J30" i="9" l="1"/>
  <c r="I28" i="9" l="1"/>
  <c r="J28" i="9"/>
  <c r="J22" i="9" l="1"/>
  <c r="I22" i="9"/>
  <c r="J24" i="9" l="1"/>
  <c r="I24" i="9" l="1"/>
  <c r="H11" i="9" l="1"/>
  <c r="J11" i="9" l="1"/>
  <c r="I11" i="9"/>
  <c r="W56" i="24"/>
</calcChain>
</file>

<file path=xl/sharedStrings.xml><?xml version="1.0" encoding="utf-8"?>
<sst xmlns="http://schemas.openxmlformats.org/spreadsheetml/2006/main" count="702" uniqueCount="388">
  <si>
    <t>DETALLE</t>
  </si>
  <si>
    <t>VARIACION</t>
  </si>
  <si>
    <t>ASIGNADO</t>
  </si>
  <si>
    <t>RELATIVA</t>
  </si>
  <si>
    <t xml:space="preserve"> 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</si>
  <si>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</si>
  <si>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</si>
  <si>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</si>
  <si>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</si>
  <si>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</si>
  <si>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</si>
  <si>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</si>
  <si>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</si>
  <si>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PRESUPUESTO</t>
  </si>
  <si>
    <t>MENSUAL</t>
  </si>
  <si>
    <t xml:space="preserve">  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</si>
  <si>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</si>
  <si>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</si>
  <si>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</si>
  <si>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</si>
  <si>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</si>
  <si>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TRANSFERENCIAS CORRIENTES</t>
  </si>
  <si>
    <t>1.2.3.1.07</t>
  </si>
  <si>
    <t>TRANSFERENCIAS DE CAPITAL</t>
  </si>
  <si>
    <t>2.3.2.1.07</t>
  </si>
  <si>
    <t>EJECUCIÓN</t>
  </si>
  <si>
    <t>PAGADO ACUMUL.</t>
  </si>
  <si>
    <t>LEY</t>
  </si>
  <si>
    <t>AJUSTE</t>
  </si>
  <si>
    <t>ACUMUL.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</si>
  <si>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</si>
  <si>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</si>
  <si>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</si>
  <si>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</si>
  <si>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</si>
  <si>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</si>
  <si>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</si>
  <si>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</si>
  <si>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</si>
  <si>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</si>
  <si>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</si>
  <si>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011</t>
  </si>
  <si>
    <t>SOBRESUELDO POR ANTIG.</t>
  </si>
  <si>
    <t>SOBRESUELDOS POR JEF.</t>
  </si>
  <si>
    <t>019</t>
  </si>
  <si>
    <t>OTROS SOBRESUELDOS</t>
  </si>
  <si>
    <t>030</t>
  </si>
  <si>
    <t>GASTOS DE REPRES.</t>
  </si>
  <si>
    <t>050</t>
  </si>
  <si>
    <t>XIII MES</t>
  </si>
  <si>
    <t>070</t>
  </si>
  <si>
    <t>CONTRIBUC. A LA S.S.</t>
  </si>
  <si>
    <t>071</t>
  </si>
  <si>
    <t>C.P. SEG. SOCIAL</t>
  </si>
  <si>
    <t>072</t>
  </si>
  <si>
    <t>C.P. SEG. EDUCATIVO</t>
  </si>
  <si>
    <t>073</t>
  </si>
  <si>
    <t>C.P. RIESGO PROF.</t>
  </si>
  <si>
    <t>074</t>
  </si>
  <si>
    <t>C.P. FDO COMPLEM.</t>
  </si>
  <si>
    <t>080</t>
  </si>
  <si>
    <t>OTROS SERV. PERSONALES</t>
  </si>
  <si>
    <t>090</t>
  </si>
  <si>
    <t>CR.REC.POR S. PERSONAL</t>
  </si>
  <si>
    <t>091</t>
  </si>
  <si>
    <t>CRED.REC.POR SUELDO</t>
  </si>
  <si>
    <t>092</t>
  </si>
  <si>
    <t>1</t>
  </si>
  <si>
    <t>SERV. NO PERSONALES</t>
  </si>
  <si>
    <t>ALQUILERES</t>
  </si>
  <si>
    <t>101</t>
  </si>
  <si>
    <t>DE EDIFICIOS</t>
  </si>
  <si>
    <t>102</t>
  </si>
  <si>
    <t>EQUIPO ELECTRONICO</t>
  </si>
  <si>
    <t>103</t>
  </si>
  <si>
    <t>EQUIPO DE OFICINA</t>
  </si>
  <si>
    <t>104</t>
  </si>
  <si>
    <t>ALQ. DE EQ. DE PROD.</t>
  </si>
  <si>
    <t>105</t>
  </si>
  <si>
    <t>ALQ. DE EQ. DE TRANSPORTE</t>
  </si>
  <si>
    <t>109</t>
  </si>
  <si>
    <t>OTROS ALQUILERES</t>
  </si>
  <si>
    <t>110</t>
  </si>
  <si>
    <t>SERVICIOS BASICOS</t>
  </si>
  <si>
    <t>111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</si>
  <si>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</si>
  <si>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</si>
  <si>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</si>
  <si>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</si>
  <si>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</si>
  <si>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</si>
  <si>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</si>
  <si>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</si>
  <si>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</si>
  <si>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120</t>
  </si>
  <si>
    <t>IMPRESOS Y ENCUADER.</t>
  </si>
  <si>
    <t>130</t>
  </si>
  <si>
    <t>INF.Y PUBLICIDAD</t>
  </si>
  <si>
    <t>131</t>
  </si>
  <si>
    <t>ANUNCIOS Y AVISOS</t>
  </si>
  <si>
    <t>140</t>
  </si>
  <si>
    <t>VIATICOS</t>
  </si>
  <si>
    <t>141</t>
  </si>
  <si>
    <t>DENTRO DEL PAIS</t>
  </si>
  <si>
    <t>142</t>
  </si>
  <si>
    <t>EN EL EXTERIOR</t>
  </si>
  <si>
    <t>A PERSONAS</t>
  </si>
  <si>
    <t>150</t>
  </si>
  <si>
    <t>TRANSPORTE</t>
  </si>
  <si>
    <t>151</t>
  </si>
  <si>
    <t>152</t>
  </si>
  <si>
    <t>DE OTRAS PERSONAS</t>
  </si>
  <si>
    <t>160</t>
  </si>
  <si>
    <t>S. COMERCIALES</t>
  </si>
  <si>
    <t>164</t>
  </si>
  <si>
    <t>GASTOS DE SEGURO</t>
  </si>
  <si>
    <t>SERVICIOS ADUANEROS</t>
  </si>
  <si>
    <t>169</t>
  </si>
  <si>
    <t>OTROS SERVICIOS</t>
  </si>
  <si>
    <t>172</t>
  </si>
  <si>
    <t>SERVICIOS ESPECIALES</t>
  </si>
  <si>
    <t>180</t>
  </si>
  <si>
    <t>MANTO Y REPARACION</t>
  </si>
  <si>
    <t>MANT. Y REPARACION  EDIF.</t>
  </si>
  <si>
    <t>182</t>
  </si>
  <si>
    <t>189</t>
  </si>
  <si>
    <t>OTROS MANTENIMIENTO</t>
  </si>
  <si>
    <t>2</t>
  </si>
  <si>
    <t>MATER.Y SUMINISTROS</t>
  </si>
  <si>
    <t>200</t>
  </si>
  <si>
    <t>ALIMENTOS Y BEBIDAS</t>
  </si>
  <si>
    <t>201</t>
  </si>
  <si>
    <t>PARA CONSUMO HUMANO</t>
  </si>
  <si>
    <t>203</t>
  </si>
  <si>
    <t>BEBIDAS</t>
  </si>
  <si>
    <t>210</t>
  </si>
  <si>
    <t>TEXTILES Y VESTUARIOS</t>
  </si>
  <si>
    <t>211</t>
  </si>
  <si>
    <t>ACABADO TEXTIL</t>
  </si>
  <si>
    <t>212</t>
  </si>
  <si>
    <t>CALZADOS</t>
  </si>
  <si>
    <t>213</t>
  </si>
  <si>
    <t>HILADOS Y TELAS</t>
  </si>
  <si>
    <t>214</t>
  </si>
  <si>
    <t>PRENDAS DE VESTIR</t>
  </si>
  <si>
    <t>219</t>
  </si>
  <si>
    <t>OTROS TEXTILES</t>
  </si>
  <si>
    <t>220</t>
  </si>
  <si>
    <t>COMBUSTIBLES Y LUB.</t>
  </si>
  <si>
    <t>221</t>
  </si>
  <si>
    <t>DIESEL</t>
  </si>
  <si>
    <t>223</t>
  </si>
  <si>
    <t>GASOLINA</t>
  </si>
  <si>
    <t>224</t>
  </si>
  <si>
    <t>LUBRICANTES</t>
  </si>
  <si>
    <t>OTROS COMBUSTIBLES</t>
  </si>
  <si>
    <t>230</t>
  </si>
  <si>
    <t>PROD. DE PAPEL</t>
  </si>
  <si>
    <t>231</t>
  </si>
  <si>
    <t>IMPRESOS</t>
  </si>
  <si>
    <t>232</t>
  </si>
  <si>
    <t>PAPELERIA</t>
  </si>
  <si>
    <t>239</t>
  </si>
  <si>
    <t>OTROS PROD. DE PAPEL</t>
  </si>
  <si>
    <t>240</t>
  </si>
  <si>
    <t>OTROS PROD. QUIMICOS</t>
  </si>
  <si>
    <t>241</t>
  </si>
  <si>
    <t>ABONOS Y FERTILIZANTES</t>
  </si>
  <si>
    <t>242</t>
  </si>
  <si>
    <t>INSECT. FUMIGANTES Y OTROS</t>
  </si>
  <si>
    <t>243</t>
  </si>
  <si>
    <t>PINTURAS</t>
  </si>
  <si>
    <t>244</t>
  </si>
  <si>
    <t>PRODUCTOS MEDICINALES</t>
  </si>
  <si>
    <t>249</t>
  </si>
  <si>
    <t>OTROS P. QUIMICOS</t>
  </si>
  <si>
    <t>250</t>
  </si>
  <si>
    <t>MAT. DE CONSTRUCCION</t>
  </si>
  <si>
    <t>252</t>
  </si>
  <si>
    <t>CEMENTO</t>
  </si>
  <si>
    <t>253</t>
  </si>
  <si>
    <t>MADERAS</t>
  </si>
  <si>
    <t>M. DE PLOMERIA</t>
  </si>
  <si>
    <t>255</t>
  </si>
  <si>
    <t>M. DE ELECTRICIDAD</t>
  </si>
  <si>
    <t>256</t>
  </si>
  <si>
    <t>M. METALICOS</t>
  </si>
  <si>
    <t>PIEDRA Y ARENA</t>
  </si>
  <si>
    <t>259</t>
  </si>
  <si>
    <t>OROS MATERIALES</t>
  </si>
  <si>
    <t>260</t>
  </si>
  <si>
    <t>PRODUCTOS VARIOS</t>
  </si>
  <si>
    <t>ARTICULOS PARA RECEPCION</t>
  </si>
  <si>
    <t>262</t>
  </si>
  <si>
    <t>265</t>
  </si>
  <si>
    <t>269</t>
  </si>
  <si>
    <t>OTROS P. VARIOS</t>
  </si>
  <si>
    <t>270</t>
  </si>
  <si>
    <t>UTILES DE M. DIVERSOS</t>
  </si>
  <si>
    <t>271</t>
  </si>
  <si>
    <t>UTILES DE COCINA Y COMEDOR</t>
  </si>
  <si>
    <t>272</t>
  </si>
  <si>
    <t>UTILES DEPORTIVOS</t>
  </si>
  <si>
    <t>273</t>
  </si>
  <si>
    <t>UTILES DE ASEO</t>
  </si>
  <si>
    <t>274</t>
  </si>
  <si>
    <t>UTILES DE LABORATORIOS</t>
  </si>
  <si>
    <t>275</t>
  </si>
  <si>
    <t>UTILES DE OFICINA</t>
  </si>
  <si>
    <t>INSTRUMENTOS MEDICOS</t>
  </si>
  <si>
    <t>ARTICULOS DE PROTESIS Y REHA.</t>
  </si>
  <si>
    <t>279</t>
  </si>
  <si>
    <t>OTROS U. Y MATERIALES</t>
  </si>
  <si>
    <t>280</t>
  </si>
  <si>
    <t>REPUESTOS</t>
  </si>
  <si>
    <t>CR.REC.POR MAT. Y SUM.</t>
  </si>
  <si>
    <t>CR.REC. POR ALIMENTOS</t>
  </si>
  <si>
    <t>CD.REC. COMB. Y LUB.</t>
  </si>
  <si>
    <t>CD.REC. PROD. VARIOS</t>
  </si>
  <si>
    <t>CRED.REC.UTILES Y MAT.</t>
  </si>
  <si>
    <t>3</t>
  </si>
  <si>
    <t>MAQUINARIA Y EQUIPO</t>
  </si>
  <si>
    <t>MAQ.Y EQ. DE PRODUCCION</t>
  </si>
  <si>
    <t>MAQ. Y EQ. TRANSPORTE</t>
  </si>
  <si>
    <t>EQUIPO DE LABORATORIO</t>
  </si>
  <si>
    <t>EQUIPO DE, LABORATORIO</t>
  </si>
  <si>
    <t>MOBILIARIO DE OFICINA</t>
  </si>
  <si>
    <t>MAQ. Y EQUIPOS VARIOS</t>
  </si>
  <si>
    <t>EQUIPO DE COMPUTACION</t>
  </si>
  <si>
    <t>INV. FINANCIERAS</t>
  </si>
  <si>
    <t>COMPRA DE EXISTENCIA</t>
  </si>
  <si>
    <t>OTRAS EXISTENCIAS</t>
  </si>
  <si>
    <t>CR. REC. INVERSIONES FIN.</t>
  </si>
  <si>
    <t>CR. REC.  COMPRA EXISTENCIA</t>
  </si>
  <si>
    <t>6</t>
  </si>
  <si>
    <t>600</t>
  </si>
  <si>
    <t>PENSIONES Y JUBILACIONES</t>
  </si>
  <si>
    <t>609</t>
  </si>
  <si>
    <t>610</t>
  </si>
  <si>
    <t>BECAS DE ESTUDIO</t>
  </si>
  <si>
    <t>ADIEST. Y ESTUDIOS</t>
  </si>
  <si>
    <t>660</t>
  </si>
  <si>
    <t>TRANSF. AL EXTERIOR</t>
  </si>
  <si>
    <t>CUOTA  ORG. CENTROAM.</t>
  </si>
  <si>
    <t>663</t>
  </si>
  <si>
    <t>CUOTA  ORG. INTERAM.</t>
  </si>
  <si>
    <t>664</t>
  </si>
  <si>
    <t>CUOTA A ORG. MUNDIALES</t>
  </si>
  <si>
    <t>TOTAL FUNCIONAMIENTO</t>
  </si>
  <si>
    <t>163</t>
  </si>
  <si>
    <t>GASTOS JUDICIALES</t>
  </si>
  <si>
    <t>GAS</t>
  </si>
  <si>
    <t>099</t>
  </si>
  <si>
    <t>132</t>
  </si>
  <si>
    <t>PROMOCION Y PUBLICIDAD</t>
  </si>
  <si>
    <t>MANT. Y REPARACION MAQ. OTROS</t>
  </si>
  <si>
    <t>MANT. Y REPARACION  MOBILIARIOS</t>
  </si>
  <si>
    <t>MANT. Y REPARACION  OBRAS</t>
  </si>
  <si>
    <t>OTRAS MAQ. Y EQ. TRANSPORTE</t>
  </si>
  <si>
    <t>622</t>
  </si>
  <si>
    <t>BECAS UNIVERSITARIAS</t>
  </si>
  <si>
    <t>DONATIVOS A PERSONAS</t>
  </si>
  <si>
    <t>096</t>
  </si>
  <si>
    <t>CRED.REC.POR DECIMO III</t>
  </si>
  <si>
    <t>CRED. REC. POR TRANSF.COM</t>
  </si>
  <si>
    <t>MANT. DE EQUIPOS DE COMP.</t>
  </si>
  <si>
    <t xml:space="preserve">MAQ. Y EQUIPO DE TALLERES </t>
  </si>
  <si>
    <t>OTRAS TRANSFERENCIAS</t>
  </si>
  <si>
    <t>CONSULTORIAS Y SERV</t>
  </si>
  <si>
    <t>INDEMNIZ. POR RETIRO VOL.</t>
  </si>
  <si>
    <t>INDEMNIZ. ESPECIALES</t>
  </si>
  <si>
    <t>CRED.REC.POR REPUESTOS</t>
  </si>
  <si>
    <t>CR. REC.TRASNF. EXTERIOR</t>
  </si>
  <si>
    <t>Maq. Y Equipo Industrial</t>
  </si>
  <si>
    <t>Maq. Y Equipo de Talleres y Almacenes</t>
  </si>
  <si>
    <t>094</t>
  </si>
  <si>
    <t>CRED. REC. GASTOS E REPRES.</t>
  </si>
  <si>
    <t>CR.RECONOCIDO POR MAQ. Y EQ.</t>
  </si>
  <si>
    <t>MAT. Y EQUIPO DE SEGURIDAD</t>
  </si>
  <si>
    <t>MAQ. Y EQUIPO DE ENERGIA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</si>
  <si>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</si>
  <si>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</si>
  <si>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</si>
  <si>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</si>
  <si>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</si>
  <si>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</si>
  <si>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</si>
  <si>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BECAS DE ESTUDIOS</t>
  </si>
  <si>
    <t>CD.REC. TEXTILES Y VESTUARIOS</t>
  </si>
  <si>
    <t>CD.REC.POR MATERIALES CONST.</t>
  </si>
  <si>
    <t>EQUIIPO MEDICO, LABORATORIOS</t>
  </si>
  <si>
    <t>INDEMNIZACIONES LABORALES</t>
  </si>
  <si>
    <t>DECIMO TERCER MES</t>
  </si>
  <si>
    <t>CONTRIBUCIÓN SEG. SOCIAL</t>
  </si>
  <si>
    <t>081</t>
  </si>
  <si>
    <t>GRATIFICACIÓN O AGUINALDO</t>
  </si>
  <si>
    <t>CR.REC.PROD. QUIMICOS Y CONEXOS</t>
  </si>
  <si>
    <t>TRANSPORTE DE BIENES</t>
  </si>
  <si>
    <t>MAT. Y SUMINISTROS DE COMP.</t>
  </si>
  <si>
    <t>TRANSFERENCIAS CORR.</t>
  </si>
  <si>
    <t>IMPRESIÓN Y ENCUADERNACIÓN</t>
  </si>
  <si>
    <t>ABOLUTA</t>
  </si>
  <si>
    <t>O/G</t>
  </si>
  <si>
    <t>7=1-4</t>
  </si>
  <si>
    <t>8=4/2*100</t>
  </si>
  <si>
    <t>EJECUCIÓN  PORCENTUAL</t>
  </si>
  <si>
    <t>EJECUCIÓN PORCENTUAL</t>
  </si>
  <si>
    <t>CRED.REC. POR SERVICIOS NO PERS.</t>
  </si>
  <si>
    <t>CRED.REC.POR SERV. BÁSICOS</t>
  </si>
  <si>
    <t>CRED.REC.POR TRANSP. PERSONAS</t>
  </si>
  <si>
    <t>UNIVERSIDAD TECNOLÓGICA DE PANAMÁ</t>
  </si>
  <si>
    <t>DIRECCIÓN NACIONAL DE PRESUPUESTO</t>
  </si>
  <si>
    <t xml:space="preserve">CUADRO A-6A. EJECUCION PRESUPUESTARIA  DE FUNCIONAMIENTO </t>
  </si>
  <si>
    <t>OTRAS PENSIONES Y JUBILACIONES</t>
  </si>
  <si>
    <t>MAQ. Y EQUIPO ACUEDUC. Y RIEGO</t>
  </si>
  <si>
    <t>AJUSTES</t>
  </si>
  <si>
    <t>CRED.REC.POR AlQUILERES</t>
  </si>
  <si>
    <t>CRED.REC.POR IMPRESIÓN Y ENC.</t>
  </si>
  <si>
    <t>CRED.REC.POR VIÁTICOS</t>
  </si>
  <si>
    <t>CRED.REC.POR SERV. COMERCIALES</t>
  </si>
  <si>
    <t>CRED.REC.POR MANTO. Y REPARAC.</t>
  </si>
  <si>
    <t>CR.RECONOCIDO   EQUIPO COMP.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</si>
  <si>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</si>
  <si>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</si>
  <si>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</si>
  <si>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</si>
  <si>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</si>
  <si>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SERVICIO TRASMISION DATOS</t>
  </si>
  <si>
    <t>CD.REC. PRODUCTO DE PAPEL</t>
  </si>
  <si>
    <t>MAQ. Y EQUIPO CONSTRUCCIONES</t>
  </si>
  <si>
    <t>EQUIPO MÉDICO Y LABORATORIO</t>
  </si>
  <si>
    <t>CR.RECONOCIDO  EQ. EDUCACIONAL</t>
  </si>
  <si>
    <t>CONSULTORÍA</t>
  </si>
  <si>
    <t>CR.REC.  SERV. NO PERSONALES</t>
  </si>
  <si>
    <t>CRED. REC. POR SOBRESURLDOS</t>
  </si>
  <si>
    <t>SERVICIO DE TELEFONÍA CELULAR</t>
  </si>
  <si>
    <t>MAQ. Y  EQUIPO  INDUSTRIAL</t>
  </si>
  <si>
    <t>MAQ. Y  EQUIPO  COMUNICACIONES</t>
  </si>
  <si>
    <t>013</t>
  </si>
  <si>
    <t>MAQ. Y  EQUIPO AGROPECUARIO</t>
  </si>
  <si>
    <t>SERVICIOS BÁSICOS</t>
  </si>
  <si>
    <t>EJECUCIÓN POR PAGAR</t>
  </si>
  <si>
    <t>CRED.REC.POR CONSULTORÍAS</t>
  </si>
  <si>
    <t>CR. REC.TRASNF. CORRIENTES</t>
  </si>
  <si>
    <t xml:space="preserve">                                                                                                                            </t>
  </si>
  <si>
    <t>GASTOS BANCARIOS</t>
  </si>
  <si>
    <t>INFORMACIÓN Y PUBLICIDAD</t>
  </si>
  <si>
    <t>CRE.REC.POR CONT. SGURIDAD SOC.</t>
  </si>
  <si>
    <t>CRE.REC.POR OTROS SERVICIOS ESP.</t>
  </si>
  <si>
    <t>HERRAMIENTAS  E INSTRUMENTOS</t>
  </si>
  <si>
    <t>CR. REC.P'OR BECAS DE ESTUDIOS</t>
  </si>
  <si>
    <t xml:space="preserve">  EJECUCION DE INGRESOS SEGÚN OBJETO</t>
  </si>
  <si>
    <t xml:space="preserve">   EJECUCION PRESUPUESTARIA DE INVERSIONES</t>
  </si>
  <si>
    <t>098</t>
  </si>
  <si>
    <t>DEVENGADA</t>
  </si>
  <si>
    <t>7=2-47</t>
  </si>
  <si>
    <t>INSTALACIONES</t>
  </si>
  <si>
    <t>CRÉDITO REC. R CONSTRUCCIONES</t>
  </si>
  <si>
    <t>TRANSFERECIAS CORRIENTES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</si>
  <si>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</si>
  <si>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</si>
  <si>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</si>
  <si>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</si>
  <si>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</si>
  <si>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</si>
  <si>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>UNIVERSIDAD TECNOLÓGICA DE PANAMA</t>
  </si>
  <si>
    <t>DIRECCIÓN NACIONAL DE PANAMÁ</t>
  </si>
  <si>
    <t>SALDO A LA  FECHA</t>
  </si>
  <si>
    <t>OTROS SERVICIOS BÁSICOS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</si>
  <si>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</si>
  <si>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</si>
  <si>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</si>
  <si>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</si>
  <si>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</si>
  <si>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</si>
  <si>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</si>
  <si>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</si>
  <si>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</si>
  <si>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</si>
  <si>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</si>
  <si>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>AL 30 DE JULIO DE 2023 (En Balboas)</t>
  </si>
  <si>
    <t xml:space="preserve"> OBJETO DE GASTO: AL  30 DE JULIO DE 2023 (En Balboas)</t>
  </si>
  <si>
    <t xml:space="preserve">  A NIVEL DE CUENTAS  AL 30 DE JULIO DE 2023 (En Balboas)</t>
  </si>
  <si>
    <t>CR.REC.  SERV.  PERSONALES</t>
  </si>
  <si>
    <t>5=2-3</t>
  </si>
  <si>
    <t>6=3/2</t>
  </si>
  <si>
    <t>COMBUSTIBLE Y LUBRICANTE</t>
  </si>
  <si>
    <t>6=1-3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</si>
</sst>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€]#,##0.00\ ;[$€]\(#,##0.00\);[$€]\-#\ ;@\ "/>
    <numFmt numFmtId="165" formatCode="#,##0\ ;\(#,##0\)"/>
    <numFmt numFmtId="166" formatCode="0.0"/>
    <numFmt numFmtId="169" formatCode="#,##0.0"/>
    <numFmt numFmtId="170" formatCode="0.00\ "/>
    <numFmt numFmtId="175" formatCode="#,##0\ ;[Red]\-#,##0\ "/>
    <numFmt numFmtId="176" formatCode="0.00\ ;[Red]\-0.00\ "/>
    <numFmt numFmtId="182" formatCode="_([$B/.-180A]\ * #,##0.00_);_([$B/.-180A]\ * \(#,##0.00\);_([$B/.-180A]\ * &quot;-&quot;??_);_(@_)"/>
  </numFmts>
  <fonts count="47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b/>
      <sz val="8"/>
      <color rgb="FF0000FF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sz val="8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sz val="9"/>
      <name val="Arial Black"/>
      <family val="2"/>
    </font>
    <font>
      <b/>
      <sz val="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126">
    <border>
      <left/>
      <right/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rgb="FF002060"/>
      </left>
      <right style="thin">
        <color indexed="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 style="thin">
        <color indexed="62"/>
      </left>
      <right/>
      <top style="medium">
        <color rgb="FF000066"/>
      </top>
      <bottom style="medium">
        <color rgb="FF000066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rgb="FF000066"/>
      </bottom>
      <diagonal/>
    </border>
    <border>
      <left/>
      <right style="thin">
        <color rgb="FF000066"/>
      </right>
      <top/>
      <bottom/>
      <diagonal/>
    </border>
    <border>
      <left style="thin">
        <color theme="3" tint="-0.24994659260841701"/>
      </left>
      <right/>
      <top/>
      <bottom/>
      <diagonal/>
    </border>
    <border>
      <left style="thin">
        <color indexed="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rgb="FF000066"/>
      </top>
      <bottom style="medium">
        <color indexed="62"/>
      </bottom>
      <diagonal/>
    </border>
    <border>
      <left style="thin">
        <color theme="3" tint="-0.499984740745262"/>
      </left>
      <right/>
      <top style="thin">
        <color rgb="FF000066"/>
      </top>
      <bottom style="medium">
        <color indexed="62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indexed="62"/>
      </bottom>
      <diagonal/>
    </border>
    <border>
      <left/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medium">
        <color auto="1"/>
      </bottom>
      <diagonal/>
    </border>
    <border>
      <left style="thin">
        <color theme="3" tint="-0.2499465926084170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/>
      <bottom style="medium">
        <color indexed="62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rgb="FF000066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auto="1"/>
      </bottom>
      <diagonal/>
    </border>
    <border>
      <left/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2"/>
      </bottom>
      <diagonal/>
    </border>
    <border>
      <left style="thin">
        <color theme="3" tint="-0.499984740745262"/>
      </left>
      <right/>
      <top style="medium">
        <color auto="1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rgb="FF000066"/>
      </bottom>
      <diagonal/>
    </border>
    <border>
      <left style="thin">
        <color indexed="62"/>
      </left>
      <right style="thin">
        <color indexed="64"/>
      </right>
      <top style="medium">
        <color rgb="FF000066"/>
      </top>
      <bottom style="medium">
        <color rgb="FF000066"/>
      </bottom>
      <diagonal/>
    </border>
    <border>
      <left style="thin">
        <color theme="3" tint="-0.24994659260841701"/>
      </left>
      <right style="thin">
        <color indexed="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/>
      <right/>
      <top style="medium">
        <color theme="3" tint="-0.499984740745262"/>
      </top>
      <bottom/>
      <diagonal/>
    </border>
    <border>
      <left/>
      <right style="thin">
        <color theme="3" tint="-0.499984740745262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/>
      <diagonal/>
    </border>
    <border>
      <left style="thin">
        <color theme="3" tint="-0.499984740745262"/>
      </left>
      <right/>
      <top/>
      <bottom style="thin">
        <color rgb="FF000066"/>
      </bottom>
      <diagonal/>
    </border>
    <border>
      <left/>
      <right style="thin">
        <color theme="3" tint="-0.499984740745262"/>
      </right>
      <top/>
      <bottom style="thin">
        <color rgb="FF000066"/>
      </bottom>
      <diagonal/>
    </border>
    <border>
      <left style="thin">
        <color theme="3" tint="-0.499984740745262"/>
      </left>
      <right/>
      <top style="thin">
        <color indexed="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 style="thin">
        <color theme="3" tint="-0.499984740745262"/>
      </left>
      <right/>
      <top/>
      <bottom style="thin">
        <color indexed="62"/>
      </bottom>
      <diagonal/>
    </border>
    <border>
      <left/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2"/>
      </top>
      <bottom style="thin">
        <color indexed="62"/>
      </bottom>
      <diagonal/>
    </border>
    <border>
      <left/>
      <right style="thin">
        <color theme="3" tint="-0.499984740745262"/>
      </right>
      <top/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rgb="FF00206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ill="0" applyBorder="0" applyAlignment="0" applyProtection="0"/>
    <xf numFmtId="0" fontId="12" fillId="0" borderId="0"/>
  </cellStyleXfs>
  <cellXfs count="452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Font="1" applyBorder="1"/>
    <xf numFmtId="0" fontId="5" fillId="0" borderId="0" xfId="0" applyFont="1"/>
    <xf numFmtId="0" fontId="8" fillId="0" borderId="0" xfId="0" applyFont="1"/>
    <xf numFmtId="3" fontId="0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Protection="1"/>
    <xf numFmtId="170" fontId="6" fillId="0" borderId="0" xfId="0" applyNumberFormat="1" applyFont="1" applyBorder="1" applyAlignment="1" applyProtection="1">
      <alignment horizontal="left"/>
    </xf>
    <xf numFmtId="175" fontId="7" fillId="0" borderId="0" xfId="0" applyNumberFormat="1" applyFont="1" applyFill="1" applyBorder="1" applyProtection="1"/>
    <xf numFmtId="0" fontId="11" fillId="0" borderId="0" xfId="0" applyFont="1"/>
    <xf numFmtId="49" fontId="6" fillId="0" borderId="0" xfId="0" applyNumberFormat="1" applyFont="1" applyBorder="1" applyAlignment="1" applyProtection="1">
      <alignment horizontal="left"/>
    </xf>
    <xf numFmtId="3" fontId="7" fillId="0" borderId="1" xfId="0" applyNumberFormat="1" applyFont="1" applyFill="1" applyBorder="1" applyProtection="1"/>
    <xf numFmtId="175" fontId="4" fillId="0" borderId="0" xfId="0" applyNumberFormat="1" applyFont="1" applyBorder="1" applyAlignment="1">
      <alignment horizontal="center"/>
    </xf>
    <xf numFmtId="0" fontId="1" fillId="0" borderId="0" xfId="0" applyFont="1"/>
    <xf numFmtId="3" fontId="4" fillId="0" borderId="0" xfId="0" applyNumberFormat="1" applyFont="1" applyBorder="1" applyAlignment="1">
      <alignment horizontal="center"/>
    </xf>
    <xf numFmtId="4" fontId="9" fillId="0" borderId="0" xfId="0" applyNumberFormat="1" applyFont="1" applyFill="1" applyBorder="1" applyProtection="1"/>
    <xf numFmtId="4" fontId="9" fillId="0" borderId="2" xfId="0" applyNumberFormat="1" applyFont="1" applyFill="1" applyBorder="1" applyProtection="1"/>
    <xf numFmtId="0" fontId="13" fillId="0" borderId="0" xfId="0" applyFont="1"/>
    <xf numFmtId="3" fontId="10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0" fillId="0" borderId="0" xfId="0" applyNumberFormat="1" applyBorder="1"/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0" fontId="0" fillId="0" borderId="0" xfId="0" applyFont="1"/>
    <xf numFmtId="0" fontId="8" fillId="0" borderId="0" xfId="0" applyFont="1" applyBorder="1"/>
    <xf numFmtId="4" fontId="0" fillId="0" borderId="0" xfId="0" applyNumberFormat="1" applyBorder="1"/>
    <xf numFmtId="0" fontId="22" fillId="0" borderId="0" xfId="0" applyFont="1" applyBorder="1"/>
    <xf numFmtId="4" fontId="22" fillId="0" borderId="0" xfId="0" applyNumberFormat="1" applyFont="1" applyBorder="1"/>
    <xf numFmtId="4" fontId="22" fillId="0" borderId="0" xfId="0" applyNumberFormat="1" applyFont="1" applyFill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3" fontId="24" fillId="0" borderId="0" xfId="0" applyNumberFormat="1" applyFont="1"/>
    <xf numFmtId="0" fontId="15" fillId="3" borderId="0" xfId="0" applyFont="1" applyFill="1" applyBorder="1" applyAlignment="1">
      <alignment horizontal="center"/>
    </xf>
    <xf numFmtId="0" fontId="27" fillId="0" borderId="0" xfId="0" applyFont="1"/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170" fontId="1" fillId="0" borderId="0" xfId="0" applyNumberFormat="1" applyFont="1" applyBorder="1" applyAlignment="1" applyProtection="1">
      <alignment horizontal="left"/>
    </xf>
    <xf numFmtId="4" fontId="0" fillId="0" borderId="0" xfId="0" applyNumberFormat="1"/>
    <xf numFmtId="4" fontId="0" fillId="0" borderId="0" xfId="0" applyNumberFormat="1" applyFont="1"/>
    <xf numFmtId="0" fontId="34" fillId="0" borderId="0" xfId="0" applyFont="1"/>
    <xf numFmtId="0" fontId="35" fillId="0" borderId="0" xfId="0" applyFont="1"/>
    <xf numFmtId="3" fontId="25" fillId="0" borderId="6" xfId="0" applyNumberFormat="1" applyFont="1" applyBorder="1" applyAlignment="1" applyProtection="1">
      <alignment horizontal="left"/>
    </xf>
    <xf numFmtId="3" fontId="25" fillId="0" borderId="4" xfId="0" applyNumberFormat="1" applyFont="1" applyBorder="1" applyAlignment="1" applyProtection="1">
      <alignment horizontal="left"/>
    </xf>
    <xf numFmtId="3" fontId="25" fillId="0" borderId="4" xfId="0" applyNumberFormat="1" applyFont="1" applyFill="1" applyBorder="1" applyProtection="1"/>
    <xf numFmtId="37" fontId="25" fillId="0" borderId="4" xfId="0" applyNumberFormat="1" applyFont="1" applyFill="1" applyBorder="1" applyAlignment="1" applyProtection="1"/>
    <xf numFmtId="3" fontId="25" fillId="0" borderId="4" xfId="0" applyNumberFormat="1" applyFont="1" applyBorder="1"/>
    <xf numFmtId="3" fontId="36" fillId="0" borderId="6" xfId="0" applyNumberFormat="1" applyFont="1" applyBorder="1" applyAlignment="1" applyProtection="1">
      <alignment horizontal="left"/>
    </xf>
    <xf numFmtId="3" fontId="36" fillId="0" borderId="4" xfId="0" applyNumberFormat="1" applyFont="1" applyBorder="1" applyAlignment="1" applyProtection="1">
      <alignment horizontal="left"/>
    </xf>
    <xf numFmtId="3" fontId="36" fillId="0" borderId="4" xfId="0" applyNumberFormat="1" applyFont="1" applyFill="1" applyBorder="1" applyProtection="1"/>
    <xf numFmtId="3" fontId="36" fillId="0" borderId="4" xfId="0" applyNumberFormat="1" applyFont="1" applyBorder="1"/>
    <xf numFmtId="3" fontId="25" fillId="0" borderId="4" xfId="0" applyNumberFormat="1" applyFont="1" applyBorder="1" applyAlignment="1">
      <alignment horizontal="right"/>
    </xf>
    <xf numFmtId="3" fontId="25" fillId="0" borderId="6" xfId="0" applyNumberFormat="1" applyFont="1" applyFill="1" applyBorder="1" applyAlignment="1" applyProtection="1"/>
    <xf numFmtId="3" fontId="36" fillId="0" borderId="6" xfId="0" applyNumberFormat="1" applyFont="1" applyFill="1" applyBorder="1" applyAlignment="1" applyProtection="1"/>
    <xf numFmtId="3" fontId="25" fillId="0" borderId="6" xfId="0" applyNumberFormat="1" applyFont="1" applyFill="1" applyBorder="1" applyAlignment="1" applyProtection="1">
      <alignment horizontal="left"/>
    </xf>
    <xf numFmtId="3" fontId="36" fillId="0" borderId="6" xfId="0" applyNumberFormat="1" applyFont="1" applyFill="1" applyBorder="1" applyAlignment="1" applyProtection="1">
      <alignment horizontal="left" vertical="center" wrapText="1"/>
    </xf>
    <xf numFmtId="3" fontId="36" fillId="0" borderId="0" xfId="0" applyNumberFormat="1" applyFont="1" applyBorder="1" applyAlignment="1" applyProtection="1">
      <alignment horizontal="left"/>
    </xf>
    <xf numFmtId="3" fontId="25" fillId="0" borderId="0" xfId="0" applyNumberFormat="1" applyFont="1" applyBorder="1" applyAlignment="1" applyProtection="1">
      <alignment horizontal="left"/>
    </xf>
    <xf numFmtId="0" fontId="25" fillId="0" borderId="0" xfId="0" applyFont="1" applyAlignment="1">
      <alignment horizontal="left"/>
    </xf>
    <xf numFmtId="3" fontId="25" fillId="0" borderId="0" xfId="0" applyNumberFormat="1" applyFont="1" applyFill="1" applyBorder="1" applyAlignment="1" applyProtection="1"/>
    <xf numFmtId="3" fontId="36" fillId="0" borderId="0" xfId="0" applyNumberFormat="1" applyFont="1" applyFill="1" applyBorder="1" applyAlignment="1" applyProtection="1"/>
    <xf numFmtId="3" fontId="36" fillId="0" borderId="0" xfId="0" applyNumberFormat="1" applyFont="1" applyFill="1" applyBorder="1" applyAlignment="1" applyProtection="1">
      <alignment vertical="center"/>
    </xf>
    <xf numFmtId="3" fontId="25" fillId="0" borderId="0" xfId="0" applyNumberFormat="1" applyFont="1" applyFill="1" applyBorder="1" applyAlignment="1" applyProtection="1">
      <alignment horizontal="left"/>
    </xf>
    <xf numFmtId="3" fontId="36" fillId="0" borderId="0" xfId="0" applyNumberFormat="1" applyFont="1" applyFill="1" applyBorder="1" applyAlignment="1" applyProtection="1">
      <alignment horizontal="left"/>
    </xf>
    <xf numFmtId="0" fontId="25" fillId="0" borderId="0" xfId="0" applyFont="1" applyBorder="1" applyAlignment="1">
      <alignment horizontal="left"/>
    </xf>
    <xf numFmtId="3" fontId="25" fillId="0" borderId="0" xfId="0" applyNumberFormat="1" applyFont="1" applyBorder="1" applyAlignment="1">
      <alignment horizontal="left"/>
    </xf>
    <xf numFmtId="3" fontId="25" fillId="0" borderId="36" xfId="0" applyNumberFormat="1" applyFont="1" applyBorder="1" applyAlignment="1" applyProtection="1">
      <alignment horizontal="left"/>
    </xf>
    <xf numFmtId="3" fontId="36" fillId="0" borderId="0" xfId="0" applyNumberFormat="1" applyFont="1" applyBorder="1" applyAlignment="1">
      <alignment horizontal="left"/>
    </xf>
    <xf numFmtId="3" fontId="25" fillId="0" borderId="4" xfId="0" applyNumberFormat="1" applyFont="1" applyFill="1" applyBorder="1" applyAlignment="1" applyProtection="1"/>
    <xf numFmtId="3" fontId="36" fillId="0" borderId="4" xfId="0" applyNumberFormat="1" applyFont="1" applyFill="1" applyBorder="1" applyAlignment="1" applyProtection="1"/>
    <xf numFmtId="3" fontId="36" fillId="0" borderId="4" xfId="0" applyNumberFormat="1" applyFont="1" applyFill="1" applyBorder="1" applyAlignment="1" applyProtection="1">
      <alignment vertical="center" wrapText="1"/>
    </xf>
    <xf numFmtId="3" fontId="36" fillId="0" borderId="4" xfId="0" applyNumberFormat="1" applyFont="1" applyFill="1" applyBorder="1" applyAlignment="1"/>
    <xf numFmtId="3" fontId="25" fillId="0" borderId="18" xfId="0" applyNumberFormat="1" applyFont="1" applyBorder="1" applyAlignment="1" applyProtection="1">
      <alignment horizontal="left"/>
    </xf>
    <xf numFmtId="0" fontId="25" fillId="0" borderId="18" xfId="0" applyFont="1" applyBorder="1"/>
    <xf numFmtId="3" fontId="25" fillId="0" borderId="20" xfId="0" applyNumberFormat="1" applyFont="1" applyBorder="1" applyAlignment="1" applyProtection="1">
      <alignment horizontal="left"/>
    </xf>
    <xf numFmtId="3" fontId="25" fillId="0" borderId="20" xfId="0" applyNumberFormat="1" applyFont="1" applyFill="1" applyBorder="1" applyProtection="1"/>
    <xf numFmtId="3" fontId="25" fillId="0" borderId="20" xfId="0" applyNumberFormat="1" applyFont="1" applyBorder="1"/>
    <xf numFmtId="3" fontId="36" fillId="0" borderId="16" xfId="0" applyNumberFormat="1" applyFont="1" applyFill="1" applyBorder="1" applyAlignment="1" applyProtection="1">
      <alignment vertical="center"/>
    </xf>
    <xf numFmtId="3" fontId="36" fillId="0" borderId="4" xfId="0" applyNumberFormat="1" applyFont="1" applyBorder="1" applyAlignment="1">
      <alignment vertical="center"/>
    </xf>
    <xf numFmtId="3" fontId="25" fillId="0" borderId="16" xfId="0" applyNumberFormat="1" applyFont="1" applyFill="1" applyBorder="1" applyProtection="1"/>
    <xf numFmtId="3" fontId="25" fillId="0" borderId="0" xfId="0" applyNumberFormat="1" applyFont="1" applyBorder="1"/>
    <xf numFmtId="3" fontId="25" fillId="0" borderId="16" xfId="0" applyNumberFormat="1" applyFont="1" applyBorder="1"/>
    <xf numFmtId="3" fontId="36" fillId="0" borderId="16" xfId="0" applyNumberFormat="1" applyFont="1" applyFill="1" applyBorder="1" applyProtection="1"/>
    <xf numFmtId="3" fontId="25" fillId="0" borderId="11" xfId="0" applyNumberFormat="1" applyFont="1" applyFill="1" applyBorder="1" applyProtection="1"/>
    <xf numFmtId="3" fontId="36" fillId="0" borderId="10" xfId="0" applyNumberFormat="1" applyFont="1" applyFill="1" applyBorder="1" applyAlignment="1" applyProtection="1">
      <alignment vertical="center"/>
    </xf>
    <xf numFmtId="3" fontId="36" fillId="0" borderId="12" xfId="0" applyNumberFormat="1" applyFont="1" applyFill="1" applyBorder="1" applyAlignment="1" applyProtection="1">
      <alignment vertical="center"/>
    </xf>
    <xf numFmtId="3" fontId="25" fillId="0" borderId="9" xfId="0" applyNumberFormat="1" applyFont="1" applyBorder="1"/>
    <xf numFmtId="3" fontId="25" fillId="0" borderId="10" xfId="0" applyNumberFormat="1" applyFont="1" applyBorder="1"/>
    <xf numFmtId="3" fontId="25" fillId="0" borderId="9" xfId="0" applyNumberFormat="1" applyFont="1" applyFill="1" applyBorder="1" applyProtection="1"/>
    <xf numFmtId="3" fontId="25" fillId="0" borderId="10" xfId="0" applyNumberFormat="1" applyFont="1" applyFill="1" applyBorder="1" applyProtection="1"/>
    <xf numFmtId="3" fontId="36" fillId="0" borderId="9" xfId="0" applyNumberFormat="1" applyFont="1" applyFill="1" applyBorder="1" applyAlignment="1" applyProtection="1">
      <alignment vertical="center"/>
    </xf>
    <xf numFmtId="3" fontId="36" fillId="0" borderId="14" xfId="0" applyNumberFormat="1" applyFont="1" applyFill="1" applyBorder="1" applyAlignment="1" applyProtection="1"/>
    <xf numFmtId="3" fontId="36" fillId="0" borderId="14" xfId="0" applyNumberFormat="1" applyFont="1" applyFill="1" applyBorder="1" applyProtection="1"/>
    <xf numFmtId="3" fontId="36" fillId="0" borderId="14" xfId="0" applyNumberFormat="1" applyFont="1" applyBorder="1"/>
    <xf numFmtId="3" fontId="25" fillId="0" borderId="14" xfId="0" applyNumberFormat="1" applyFont="1" applyBorder="1" applyAlignment="1" applyProtection="1">
      <alignment horizontal="left"/>
    </xf>
    <xf numFmtId="3" fontId="25" fillId="0" borderId="14" xfId="0" applyNumberFormat="1" applyFont="1" applyFill="1" applyBorder="1" applyProtection="1"/>
    <xf numFmtId="3" fontId="25" fillId="0" borderId="14" xfId="0" applyNumberFormat="1" applyFont="1" applyBorder="1"/>
    <xf numFmtId="0" fontId="25" fillId="0" borderId="14" xfId="0" applyFont="1" applyBorder="1"/>
    <xf numFmtId="3" fontId="25" fillId="0" borderId="14" xfId="0" applyNumberFormat="1" applyFont="1" applyFill="1" applyBorder="1" applyAlignment="1" applyProtection="1"/>
    <xf numFmtId="3" fontId="36" fillId="0" borderId="14" xfId="0" applyNumberFormat="1" applyFont="1" applyBorder="1" applyAlignment="1" applyProtection="1">
      <alignment horizontal="left"/>
    </xf>
    <xf numFmtId="3" fontId="36" fillId="0" borderId="29" xfId="0" applyNumberFormat="1" applyFont="1" applyFill="1" applyBorder="1" applyProtection="1"/>
    <xf numFmtId="3" fontId="36" fillId="0" borderId="11" xfId="0" applyNumberFormat="1" applyFont="1" applyFill="1" applyBorder="1" applyProtection="1"/>
    <xf numFmtId="3" fontId="36" fillId="0" borderId="11" xfId="0" applyNumberFormat="1" applyFont="1" applyBorder="1"/>
    <xf numFmtId="3" fontId="36" fillId="0" borderId="30" xfId="0" applyNumberFormat="1" applyFont="1" applyBorder="1"/>
    <xf numFmtId="3" fontId="36" fillId="0" borderId="33" xfId="0" applyNumberFormat="1" applyFont="1" applyBorder="1"/>
    <xf numFmtId="3" fontId="36" fillId="0" borderId="0" xfId="0" applyNumberFormat="1" applyFont="1" applyFill="1" applyBorder="1" applyProtection="1"/>
    <xf numFmtId="3" fontId="25" fillId="0" borderId="11" xfId="0" applyNumberFormat="1" applyFont="1" applyBorder="1"/>
    <xf numFmtId="3" fontId="25" fillId="0" borderId="30" xfId="0" applyNumberFormat="1" applyFont="1" applyBorder="1"/>
    <xf numFmtId="3" fontId="25" fillId="0" borderId="33" xfId="0" applyNumberFormat="1" applyFont="1" applyBorder="1"/>
    <xf numFmtId="3" fontId="36" fillId="0" borderId="35" xfId="0" applyNumberFormat="1" applyFont="1" applyBorder="1" applyAlignment="1" applyProtection="1">
      <alignment horizontal="left" vertical="center"/>
    </xf>
    <xf numFmtId="3" fontId="36" fillId="0" borderId="25" xfId="0" applyNumberFormat="1" applyFont="1" applyFill="1" applyBorder="1" applyAlignment="1" applyProtection="1">
      <alignment vertical="center"/>
    </xf>
    <xf numFmtId="3" fontId="36" fillId="0" borderId="26" xfId="0" applyNumberFormat="1" applyFont="1" applyFill="1" applyBorder="1" applyAlignment="1" applyProtection="1">
      <alignment vertical="center"/>
    </xf>
    <xf numFmtId="3" fontId="36" fillId="0" borderId="27" xfId="0" applyNumberFormat="1" applyFont="1" applyBorder="1" applyAlignment="1">
      <alignment vertical="center"/>
    </xf>
    <xf numFmtId="3" fontId="36" fillId="0" borderId="25" xfId="0" applyNumberFormat="1" applyFont="1" applyBorder="1" applyAlignment="1">
      <alignment vertical="center"/>
    </xf>
    <xf numFmtId="3" fontId="36" fillId="0" borderId="36" xfId="0" applyNumberFormat="1" applyFont="1" applyBorder="1" applyAlignment="1" applyProtection="1">
      <alignment horizontal="left"/>
    </xf>
    <xf numFmtId="3" fontId="36" fillId="0" borderId="37" xfId="0" applyNumberFormat="1" applyFont="1" applyBorder="1" applyAlignment="1" applyProtection="1">
      <alignment horizontal="left"/>
    </xf>
    <xf numFmtId="3" fontId="36" fillId="0" borderId="37" xfId="0" applyNumberFormat="1" applyFont="1" applyFill="1" applyBorder="1" applyProtection="1"/>
    <xf numFmtId="3" fontId="36" fillId="0" borderId="37" xfId="0" applyNumberFormat="1" applyFont="1" applyBorder="1"/>
    <xf numFmtId="3" fontId="36" fillId="0" borderId="38" xfId="0" applyNumberFormat="1" applyFont="1" applyBorder="1"/>
    <xf numFmtId="3" fontId="36" fillId="0" borderId="42" xfId="0" applyNumberFormat="1" applyFont="1" applyBorder="1" applyAlignment="1" applyProtection="1">
      <alignment horizontal="left" vertical="center"/>
    </xf>
    <xf numFmtId="3" fontId="36" fillId="0" borderId="11" xfId="0" applyNumberFormat="1" applyFont="1" applyFill="1" applyBorder="1" applyAlignment="1" applyProtection="1">
      <alignment vertical="center"/>
    </xf>
    <xf numFmtId="3" fontId="36" fillId="0" borderId="11" xfId="0" applyNumberFormat="1" applyFont="1" applyBorder="1" applyAlignment="1">
      <alignment vertical="center"/>
    </xf>
    <xf numFmtId="3" fontId="25" fillId="0" borderId="11" xfId="0" applyNumberFormat="1" applyFont="1" applyFill="1" applyBorder="1" applyAlignment="1" applyProtection="1"/>
    <xf numFmtId="3" fontId="25" fillId="0" borderId="17" xfId="0" applyNumberFormat="1" applyFont="1" applyFill="1" applyBorder="1" applyProtection="1"/>
    <xf numFmtId="3" fontId="25" fillId="0" borderId="11" xfId="0" applyNumberFormat="1" applyFont="1" applyBorder="1" applyAlignment="1" applyProtection="1">
      <alignment horizontal="left"/>
    </xf>
    <xf numFmtId="3" fontId="36" fillId="0" borderId="11" xfId="0" applyNumberFormat="1" applyFont="1" applyFill="1" applyBorder="1" applyAlignment="1" applyProtection="1"/>
    <xf numFmtId="3" fontId="36" fillId="0" borderId="17" xfId="0" applyNumberFormat="1" applyFont="1" applyFill="1" applyBorder="1" applyAlignment="1" applyProtection="1">
      <alignment vertical="center"/>
    </xf>
    <xf numFmtId="3" fontId="25" fillId="0" borderId="43" xfId="0" applyNumberFormat="1" applyFont="1" applyBorder="1" applyAlignment="1" applyProtection="1">
      <alignment horizontal="left"/>
    </xf>
    <xf numFmtId="3" fontId="25" fillId="0" borderId="42" xfId="0" applyNumberFormat="1" applyFont="1" applyFill="1" applyBorder="1" applyProtection="1"/>
    <xf numFmtId="3" fontId="36" fillId="0" borderId="43" xfId="0" applyNumberFormat="1" applyFont="1" applyFill="1" applyBorder="1" applyAlignment="1" applyProtection="1">
      <alignment vertical="center"/>
    </xf>
    <xf numFmtId="3" fontId="36" fillId="0" borderId="42" xfId="0" applyNumberFormat="1" applyFont="1" applyFill="1" applyBorder="1" applyAlignment="1" applyProtection="1">
      <alignment vertical="center"/>
    </xf>
    <xf numFmtId="3" fontId="36" fillId="0" borderId="17" xfId="0" applyNumberFormat="1" applyFont="1" applyFill="1" applyBorder="1" applyProtection="1"/>
    <xf numFmtId="3" fontId="36" fillId="0" borderId="13" xfId="0" applyNumberFormat="1" applyFont="1" applyFill="1" applyBorder="1" applyProtection="1"/>
    <xf numFmtId="3" fontId="25" fillId="0" borderId="13" xfId="0" applyNumberFormat="1" applyFont="1" applyFill="1" applyBorder="1" applyProtection="1"/>
    <xf numFmtId="3" fontId="25" fillId="0" borderId="13" xfId="0" applyNumberFormat="1" applyFont="1" applyBorder="1"/>
    <xf numFmtId="3" fontId="36" fillId="0" borderId="11" xfId="0" applyNumberFormat="1" applyFont="1" applyBorder="1" applyAlignment="1" applyProtection="1">
      <alignment horizontal="left"/>
    </xf>
    <xf numFmtId="3" fontId="36" fillId="0" borderId="0" xfId="0" applyNumberFormat="1" applyFont="1" applyBorder="1"/>
    <xf numFmtId="3" fontId="36" fillId="0" borderId="13" xfId="0" applyNumberFormat="1" applyFont="1" applyBorder="1"/>
    <xf numFmtId="3" fontId="25" fillId="0" borderId="11" xfId="0" applyNumberFormat="1" applyFont="1" applyBorder="1" applyAlignment="1">
      <alignment horizontal="left"/>
    </xf>
    <xf numFmtId="3" fontId="8" fillId="0" borderId="50" xfId="0" applyNumberFormat="1" applyFont="1" applyBorder="1" applyAlignment="1" applyProtection="1">
      <alignment horizontal="left" vertical="center"/>
    </xf>
    <xf numFmtId="3" fontId="8" fillId="0" borderId="50" xfId="0" applyNumberFormat="1" applyFont="1" applyFill="1" applyBorder="1" applyAlignment="1" applyProtection="1">
      <alignment vertical="center"/>
    </xf>
    <xf numFmtId="3" fontId="8" fillId="0" borderId="51" xfId="0" applyNumberFormat="1" applyFont="1" applyFill="1" applyBorder="1" applyAlignment="1" applyProtection="1">
      <alignment vertical="center"/>
    </xf>
    <xf numFmtId="3" fontId="8" fillId="0" borderId="38" xfId="0" applyNumberFormat="1" applyFont="1" applyBorder="1" applyAlignment="1">
      <alignment vertical="center"/>
    </xf>
    <xf numFmtId="3" fontId="8" fillId="0" borderId="50" xfId="0" applyNumberFormat="1" applyFont="1" applyBorder="1" applyAlignment="1">
      <alignment vertical="center"/>
    </xf>
    <xf numFmtId="3" fontId="39" fillId="0" borderId="0" xfId="0" applyNumberFormat="1" applyFont="1" applyBorder="1"/>
    <xf numFmtId="170" fontId="6" fillId="0" borderId="0" xfId="0" applyNumberFormat="1" applyFont="1" applyBorder="1" applyAlignment="1" applyProtection="1">
      <alignment horizontal="left"/>
    </xf>
    <xf numFmtId="3" fontId="33" fillId="0" borderId="0" xfId="0" applyNumberFormat="1" applyFont="1" applyBorder="1"/>
    <xf numFmtId="3" fontId="40" fillId="0" borderId="0" xfId="0" applyNumberFormat="1" applyFont="1" applyBorder="1"/>
    <xf numFmtId="3" fontId="38" fillId="0" borderId="0" xfId="0" applyNumberFormat="1" applyFont="1" applyBorder="1"/>
    <xf numFmtId="49" fontId="25" fillId="0" borderId="6" xfId="0" applyNumberFormat="1" applyFont="1" applyBorder="1" applyAlignment="1" applyProtection="1">
      <alignment horizontal="left"/>
    </xf>
    <xf numFmtId="37" fontId="32" fillId="0" borderId="20" xfId="0" applyNumberFormat="1" applyFont="1" applyBorder="1"/>
    <xf numFmtId="166" fontId="32" fillId="0" borderId="21" xfId="0" applyNumberFormat="1" applyFont="1" applyBorder="1"/>
    <xf numFmtId="0" fontId="32" fillId="0" borderId="65" xfId="0" applyFont="1" applyBorder="1"/>
    <xf numFmtId="0" fontId="32" fillId="0" borderId="20" xfId="0" applyFont="1" applyBorder="1" applyAlignment="1">
      <alignment horizontal="center"/>
    </xf>
    <xf numFmtId="3" fontId="32" fillId="0" borderId="20" xfId="0" applyNumberFormat="1" applyFont="1" applyBorder="1"/>
    <xf numFmtId="166" fontId="36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/>
    </xf>
    <xf numFmtId="166" fontId="36" fillId="0" borderId="26" xfId="0" applyNumberFormat="1" applyFont="1" applyBorder="1" applyAlignment="1">
      <alignment horizontal="center" vertical="center"/>
    </xf>
    <xf numFmtId="166" fontId="36" fillId="0" borderId="39" xfId="0" applyNumberFormat="1" applyFont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8" fillId="0" borderId="51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Protection="1"/>
    <xf numFmtId="3" fontId="36" fillId="0" borderId="75" xfId="0" applyNumberFormat="1" applyFont="1" applyFill="1" applyBorder="1" applyAlignment="1" applyProtection="1">
      <alignment vertical="center"/>
    </xf>
    <xf numFmtId="3" fontId="36" fillId="0" borderId="4" xfId="0" applyNumberFormat="1" applyFont="1" applyFill="1" applyBorder="1" applyAlignment="1" applyProtection="1">
      <alignment vertical="center"/>
    </xf>
    <xf numFmtId="37" fontId="36" fillId="0" borderId="11" xfId="0" applyNumberFormat="1" applyFont="1" applyFill="1" applyBorder="1" applyAlignment="1" applyProtection="1">
      <alignment vertical="center"/>
    </xf>
    <xf numFmtId="3" fontId="36" fillId="0" borderId="76" xfId="0" applyNumberFormat="1" applyFont="1" applyBorder="1"/>
    <xf numFmtId="3" fontId="25" fillId="0" borderId="42" xfId="0" applyNumberFormat="1" applyFont="1" applyBorder="1"/>
    <xf numFmtId="37" fontId="36" fillId="0" borderId="4" xfId="0" applyNumberFormat="1" applyFont="1" applyFill="1" applyBorder="1" applyProtection="1"/>
    <xf numFmtId="3" fontId="41" fillId="0" borderId="20" xfId="0" applyNumberFormat="1" applyFont="1" applyBorder="1"/>
    <xf numFmtId="4" fontId="17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0" fillId="0" borderId="0" xfId="0" applyFill="1" applyBorder="1"/>
    <xf numFmtId="0" fontId="36" fillId="5" borderId="45" xfId="0" applyFont="1" applyFill="1" applyBorder="1" applyAlignment="1">
      <alignment horizontal="center"/>
    </xf>
    <xf numFmtId="3" fontId="36" fillId="5" borderId="45" xfId="0" applyNumberFormat="1" applyFont="1" applyFill="1" applyBorder="1" applyAlignment="1">
      <alignment horizontal="center"/>
    </xf>
    <xf numFmtId="3" fontId="36" fillId="5" borderId="45" xfId="0" applyNumberFormat="1" applyFont="1" applyFill="1" applyBorder="1" applyAlignment="1" applyProtection="1">
      <alignment horizontal="center"/>
    </xf>
    <xf numFmtId="3" fontId="36" fillId="5" borderId="31" xfId="0" applyNumberFormat="1" applyFont="1" applyFill="1" applyBorder="1" applyAlignment="1" applyProtection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176" fontId="36" fillId="5" borderId="31" xfId="0" applyNumberFormat="1" applyFont="1" applyFill="1" applyBorder="1" applyAlignment="1">
      <alignment horizontal="center"/>
    </xf>
    <xf numFmtId="49" fontId="36" fillId="5" borderId="32" xfId="0" applyNumberFormat="1" applyFont="1" applyFill="1" applyBorder="1" applyAlignment="1">
      <alignment horizontal="center" vertical="center" wrapText="1"/>
    </xf>
    <xf numFmtId="37" fontId="36" fillId="0" borderId="4" xfId="0" applyNumberFormat="1" applyFont="1" applyFill="1" applyBorder="1" applyAlignment="1" applyProtection="1"/>
    <xf numFmtId="37" fontId="36" fillId="0" borderId="3" xfId="0" applyNumberFormat="1" applyFont="1" applyFill="1" applyBorder="1" applyAlignment="1" applyProtection="1">
      <alignment horizontal="right" vertical="center"/>
    </xf>
    <xf numFmtId="3" fontId="25" fillId="0" borderId="15" xfId="0" applyNumberFormat="1" applyFont="1" applyBorder="1"/>
    <xf numFmtId="37" fontId="36" fillId="0" borderId="77" xfId="0" applyNumberFormat="1" applyFont="1" applyFill="1" applyBorder="1" applyAlignment="1" applyProtection="1">
      <alignment horizontal="right" vertical="center"/>
    </xf>
    <xf numFmtId="0" fontId="26" fillId="0" borderId="0" xfId="0" applyFont="1"/>
    <xf numFmtId="0" fontId="42" fillId="0" borderId="0" xfId="0" applyFont="1"/>
    <xf numFmtId="3" fontId="36" fillId="0" borderId="4" xfId="0" applyNumberFormat="1" applyFont="1" applyFill="1" applyBorder="1" applyAlignment="1" applyProtection="1">
      <alignment horizontal="right"/>
    </xf>
    <xf numFmtId="3" fontId="36" fillId="0" borderId="6" xfId="0" applyNumberFormat="1" applyFont="1" applyBorder="1"/>
    <xf numFmtId="3" fontId="25" fillId="0" borderId="6" xfId="0" applyNumberFormat="1" applyFont="1" applyBorder="1"/>
    <xf numFmtId="37" fontId="25" fillId="0" borderId="4" xfId="0" applyNumberFormat="1" applyFont="1" applyFill="1" applyBorder="1" applyProtection="1"/>
    <xf numFmtId="166" fontId="36" fillId="0" borderId="7" xfId="0" applyNumberFormat="1" applyFont="1" applyBorder="1" applyAlignment="1">
      <alignment horizontal="center" vertical="center"/>
    </xf>
    <xf numFmtId="3" fontId="0" fillId="0" borderId="9" xfId="0" applyNumberFormat="1" applyFont="1" applyFill="1" applyBorder="1" applyProtection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right"/>
    </xf>
    <xf numFmtId="3" fontId="0" fillId="0" borderId="9" xfId="0" applyNumberFormat="1" applyFont="1" applyBorder="1"/>
    <xf numFmtId="3" fontId="0" fillId="0" borderId="56" xfId="0" applyNumberFormat="1" applyFont="1" applyBorder="1"/>
    <xf numFmtId="0" fontId="44" fillId="0" borderId="0" xfId="0" applyFont="1" applyBorder="1"/>
    <xf numFmtId="0" fontId="0" fillId="0" borderId="54" xfId="0" applyFont="1" applyBorder="1"/>
    <xf numFmtId="0" fontId="36" fillId="5" borderId="23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/>
    </xf>
    <xf numFmtId="0" fontId="36" fillId="0" borderId="28" xfId="0" applyFont="1" applyBorder="1" applyAlignment="1">
      <alignment horizontal="center"/>
    </xf>
    <xf numFmtId="0" fontId="36" fillId="0" borderId="18" xfId="0" applyFont="1" applyBorder="1" applyAlignment="1"/>
    <xf numFmtId="0" fontId="36" fillId="0" borderId="18" xfId="0" applyFont="1" applyBorder="1" applyAlignment="1">
      <alignment horizontal="left"/>
    </xf>
    <xf numFmtId="0" fontId="36" fillId="0" borderId="18" xfId="0" applyFont="1" applyBorder="1" applyAlignment="1">
      <alignment horizontal="center"/>
    </xf>
    <xf numFmtId="0" fontId="0" fillId="0" borderId="41" xfId="0" applyFont="1" applyBorder="1"/>
    <xf numFmtId="0" fontId="38" fillId="0" borderId="28" xfId="0" applyFont="1" applyBorder="1" applyAlignment="1">
      <alignment horizontal="center"/>
    </xf>
    <xf numFmtId="0" fontId="38" fillId="0" borderId="18" xfId="0" applyFont="1" applyBorder="1"/>
    <xf numFmtId="3" fontId="38" fillId="0" borderId="18" xfId="0" applyNumberFormat="1" applyFont="1" applyBorder="1"/>
    <xf numFmtId="165" fontId="38" fillId="0" borderId="18" xfId="0" applyNumberFormat="1" applyFont="1" applyBorder="1"/>
    <xf numFmtId="166" fontId="38" fillId="0" borderId="19" xfId="0" applyNumberFormat="1" applyFont="1" applyBorder="1"/>
    <xf numFmtId="0" fontId="34" fillId="0" borderId="28" xfId="0" applyFont="1" applyBorder="1" applyAlignment="1">
      <alignment horizontal="left"/>
    </xf>
    <xf numFmtId="0" fontId="34" fillId="0" borderId="18" xfId="0" applyFont="1" applyBorder="1"/>
    <xf numFmtId="3" fontId="34" fillId="0" borderId="18" xfId="0" applyNumberFormat="1" applyFont="1" applyBorder="1"/>
    <xf numFmtId="165" fontId="34" fillId="0" borderId="18" xfId="0" applyNumberFormat="1" applyFont="1" applyBorder="1"/>
    <xf numFmtId="166" fontId="34" fillId="0" borderId="19" xfId="0" applyNumberFormat="1" applyFont="1" applyBorder="1"/>
    <xf numFmtId="0" fontId="39" fillId="0" borderId="28" xfId="0" applyFont="1" applyBorder="1" applyAlignment="1">
      <alignment horizontal="left"/>
    </xf>
    <xf numFmtId="0" fontId="39" fillId="0" borderId="18" xfId="0" applyFont="1" applyBorder="1" applyAlignment="1">
      <alignment horizontal="center"/>
    </xf>
    <xf numFmtId="3" fontId="39" fillId="0" borderId="18" xfId="0" applyNumberFormat="1" applyFont="1" applyBorder="1"/>
    <xf numFmtId="165" fontId="39" fillId="0" borderId="18" xfId="0" applyNumberFormat="1" applyFont="1" applyBorder="1" applyAlignment="1">
      <alignment horizontal="right"/>
    </xf>
    <xf numFmtId="166" fontId="39" fillId="0" borderId="19" xfId="0" applyNumberFormat="1" applyFont="1" applyBorder="1"/>
    <xf numFmtId="0" fontId="39" fillId="0" borderId="28" xfId="0" applyFont="1" applyBorder="1"/>
    <xf numFmtId="165" fontId="39" fillId="0" borderId="18" xfId="0" applyNumberFormat="1" applyFont="1" applyBorder="1" applyAlignment="1"/>
    <xf numFmtId="0" fontId="34" fillId="0" borderId="28" xfId="0" applyFont="1" applyBorder="1"/>
    <xf numFmtId="0" fontId="34" fillId="0" borderId="18" xfId="0" applyFont="1" applyBorder="1" applyAlignment="1">
      <alignment horizontal="center"/>
    </xf>
    <xf numFmtId="165" fontId="34" fillId="0" borderId="18" xfId="0" applyNumberFormat="1" applyFont="1" applyBorder="1" applyAlignment="1">
      <alignment horizontal="right"/>
    </xf>
    <xf numFmtId="0" fontId="38" fillId="0" borderId="18" xfId="0" applyFont="1" applyBorder="1" applyAlignment="1">
      <alignment horizontal="center"/>
    </xf>
    <xf numFmtId="165" fontId="38" fillId="0" borderId="18" xfId="0" applyNumberFormat="1" applyFont="1" applyBorder="1" applyAlignment="1">
      <alignment horizontal="right"/>
    </xf>
    <xf numFmtId="0" fontId="38" fillId="0" borderId="28" xfId="0" applyFont="1" applyBorder="1" applyAlignment="1">
      <alignment horizontal="center" vertical="center" wrapText="1"/>
    </xf>
    <xf numFmtId="3" fontId="34" fillId="2" borderId="18" xfId="0" applyNumberFormat="1" applyFont="1" applyFill="1" applyBorder="1"/>
    <xf numFmtId="37" fontId="34" fillId="0" borderId="18" xfId="0" applyNumberFormat="1" applyFont="1" applyBorder="1"/>
    <xf numFmtId="0" fontId="45" fillId="0" borderId="0" xfId="0" applyFont="1"/>
    <xf numFmtId="0" fontId="8" fillId="4" borderId="68" xfId="0" applyFont="1" applyFill="1" applyBorder="1"/>
    <xf numFmtId="3" fontId="8" fillId="0" borderId="68" xfId="0" applyNumberFormat="1" applyFont="1" applyFill="1" applyBorder="1" applyProtection="1"/>
    <xf numFmtId="3" fontId="8" fillId="0" borderId="68" xfId="0" applyNumberFormat="1" applyFont="1" applyBorder="1"/>
    <xf numFmtId="3" fontId="8" fillId="0" borderId="68" xfId="0" applyNumberFormat="1" applyFont="1" applyBorder="1" applyAlignment="1">
      <alignment horizontal="center"/>
    </xf>
    <xf numFmtId="4" fontId="8" fillId="0" borderId="70" xfId="0" applyNumberFormat="1" applyFont="1" applyBorder="1"/>
    <xf numFmtId="3" fontId="8" fillId="0" borderId="56" xfId="0" applyNumberFormat="1" applyFont="1" applyBorder="1" applyAlignment="1" applyProtection="1">
      <alignment horizontal="left"/>
    </xf>
    <xf numFmtId="3" fontId="8" fillId="0" borderId="9" xfId="0" applyNumberFormat="1" applyFont="1" applyFill="1" applyBorder="1" applyProtection="1"/>
    <xf numFmtId="4" fontId="0" fillId="0" borderId="10" xfId="0" applyNumberFormat="1" applyFont="1" applyBorder="1"/>
    <xf numFmtId="49" fontId="0" fillId="0" borderId="56" xfId="0" applyNumberFormat="1" applyFont="1" applyBorder="1" applyAlignment="1" applyProtection="1">
      <alignment horizontal="left"/>
    </xf>
    <xf numFmtId="37" fontId="0" fillId="0" borderId="9" xfId="0" applyNumberFormat="1" applyFont="1" applyFill="1" applyBorder="1" applyProtection="1"/>
    <xf numFmtId="49" fontId="27" fillId="0" borderId="56" xfId="0" applyNumberFormat="1" applyFont="1" applyBorder="1" applyAlignment="1" applyProtection="1">
      <alignment horizontal="left"/>
    </xf>
    <xf numFmtId="3" fontId="27" fillId="0" borderId="9" xfId="0" applyNumberFormat="1" applyFont="1" applyFill="1" applyBorder="1" applyProtection="1"/>
    <xf numFmtId="3" fontId="43" fillId="0" borderId="9" xfId="0" applyNumberFormat="1" applyFont="1" applyFill="1" applyBorder="1" applyProtection="1"/>
    <xf numFmtId="3" fontId="27" fillId="0" borderId="9" xfId="0" applyNumberFormat="1" applyFont="1" applyBorder="1"/>
    <xf numFmtId="3" fontId="27" fillId="0" borderId="9" xfId="0" applyNumberFormat="1" applyFont="1" applyBorder="1" applyAlignment="1">
      <alignment horizontal="center"/>
    </xf>
    <xf numFmtId="4" fontId="27" fillId="0" borderId="10" xfId="0" applyNumberFormat="1" applyFont="1" applyBorder="1"/>
    <xf numFmtId="3" fontId="8" fillId="0" borderId="59" xfId="0" applyNumberFormat="1" applyFont="1" applyFill="1" applyBorder="1" applyProtection="1"/>
    <xf numFmtId="3" fontId="8" fillId="0" borderId="59" xfId="0" applyNumberFormat="1" applyFont="1" applyBorder="1"/>
    <xf numFmtId="3" fontId="8" fillId="0" borderId="59" xfId="0" applyNumberFormat="1" applyFont="1" applyBorder="1" applyAlignment="1">
      <alignment horizontal="center"/>
    </xf>
    <xf numFmtId="3" fontId="0" fillId="0" borderId="56" xfId="0" applyNumberFormat="1" applyFont="1" applyBorder="1" applyAlignment="1" applyProtection="1">
      <alignment horizontal="left"/>
    </xf>
    <xf numFmtId="165" fontId="0" fillId="0" borderId="9" xfId="0" applyNumberFormat="1" applyFont="1" applyFill="1" applyBorder="1" applyProtection="1"/>
    <xf numFmtId="3" fontId="0" fillId="0" borderId="56" xfId="0" applyNumberFormat="1" applyFont="1" applyFill="1" applyBorder="1" applyAlignment="1" applyProtection="1"/>
    <xf numFmtId="3" fontId="0" fillId="0" borderId="56" xfId="0" applyNumberFormat="1" applyFont="1" applyFill="1" applyBorder="1" applyAlignment="1" applyProtection="1">
      <alignment horizontal="left"/>
    </xf>
    <xf numFmtId="3" fontId="43" fillId="0" borderId="56" xfId="0" applyNumberFormat="1" applyFont="1" applyFill="1" applyBorder="1" applyAlignment="1" applyProtection="1"/>
    <xf numFmtId="3" fontId="8" fillId="0" borderId="9" xfId="0" applyNumberFormat="1" applyFont="1" applyBorder="1"/>
    <xf numFmtId="3" fontId="0" fillId="0" borderId="9" xfId="0" applyNumberFormat="1" applyFont="1" applyFill="1" applyBorder="1" applyAlignment="1" applyProtection="1">
      <alignment vertical="center"/>
    </xf>
    <xf numFmtId="3" fontId="43" fillId="0" borderId="56" xfId="0" applyNumberFormat="1" applyFont="1" applyFill="1" applyBorder="1" applyAlignment="1" applyProtection="1">
      <alignment horizontal="left"/>
    </xf>
    <xf numFmtId="3" fontId="43" fillId="0" borderId="9" xfId="0" applyNumberFormat="1" applyFont="1" applyBorder="1"/>
    <xf numFmtId="3" fontId="8" fillId="0" borderId="71" xfId="0" applyNumberFormat="1" applyFont="1" applyBorder="1" applyAlignment="1" applyProtection="1">
      <alignment horizontal="left"/>
    </xf>
    <xf numFmtId="3" fontId="8" fillId="0" borderId="72" xfId="0" applyNumberFormat="1" applyFont="1" applyFill="1" applyBorder="1" applyProtection="1"/>
    <xf numFmtId="3" fontId="8" fillId="0" borderId="72" xfId="0" applyNumberFormat="1" applyFont="1" applyBorder="1" applyAlignment="1" applyProtection="1">
      <alignment horizontal="right"/>
    </xf>
    <xf numFmtId="3" fontId="8" fillId="0" borderId="72" xfId="0" applyNumberFormat="1" applyFont="1" applyBorder="1"/>
    <xf numFmtId="3" fontId="8" fillId="0" borderId="72" xfId="0" applyNumberFormat="1" applyFont="1" applyBorder="1" applyAlignment="1">
      <alignment horizontal="center"/>
    </xf>
    <xf numFmtId="3" fontId="8" fillId="0" borderId="56" xfId="0" applyNumberFormat="1" applyFont="1" applyFill="1" applyBorder="1" applyAlignment="1" applyProtection="1">
      <alignment horizontal="left"/>
    </xf>
    <xf numFmtId="3" fontId="27" fillId="0" borderId="69" xfId="0" applyNumberFormat="1" applyFont="1" applyBorder="1" applyAlignment="1" applyProtection="1">
      <alignment horizontal="left"/>
    </xf>
    <xf numFmtId="3" fontId="8" fillId="0" borderId="68" xfId="0" applyNumberFormat="1" applyFont="1" applyFill="1" applyBorder="1" applyAlignment="1" applyProtection="1">
      <alignment vertical="center"/>
    </xf>
    <xf numFmtId="3" fontId="8" fillId="0" borderId="68" xfId="0" applyNumberFormat="1" applyFont="1" applyBorder="1" applyAlignment="1">
      <alignment vertical="center"/>
    </xf>
    <xf numFmtId="3" fontId="8" fillId="0" borderId="68" xfId="0" applyNumberFormat="1" applyFont="1" applyBorder="1" applyAlignment="1">
      <alignment horizontal="center" vertical="center"/>
    </xf>
    <xf numFmtId="170" fontId="25" fillId="0" borderId="0" xfId="0" applyNumberFormat="1" applyFont="1" applyBorder="1" applyAlignment="1" applyProtection="1">
      <alignment horizontal="left"/>
    </xf>
    <xf numFmtId="170" fontId="11" fillId="0" borderId="0" xfId="0" applyNumberFormat="1" applyFont="1" applyBorder="1" applyAlignment="1" applyProtection="1">
      <alignment horizontal="left"/>
    </xf>
    <xf numFmtId="175" fontId="36" fillId="0" borderId="0" xfId="0" applyNumberFormat="1" applyFont="1" applyFill="1" applyBorder="1" applyProtection="1"/>
    <xf numFmtId="166" fontId="46" fillId="0" borderId="0" xfId="0" applyNumberFormat="1" applyFont="1" applyBorder="1" applyAlignment="1">
      <alignment horizontal="right"/>
    </xf>
    <xf numFmtId="4" fontId="36" fillId="0" borderId="0" xfId="0" applyNumberFormat="1" applyFont="1" applyFill="1" applyBorder="1" applyProtection="1"/>
    <xf numFmtId="3" fontId="36" fillId="5" borderId="4" xfId="0" applyNumberFormat="1" applyFont="1" applyFill="1" applyBorder="1" applyAlignment="1" applyProtection="1">
      <alignment horizontal="center"/>
    </xf>
    <xf numFmtId="3" fontId="36" fillId="5" borderId="4" xfId="0" applyNumberFormat="1" applyFont="1" applyFill="1" applyBorder="1" applyAlignment="1">
      <alignment horizontal="center"/>
    </xf>
    <xf numFmtId="3" fontId="36" fillId="5" borderId="83" xfId="0" applyNumberFormat="1" applyFont="1" applyFill="1" applyBorder="1" applyAlignment="1" applyProtection="1">
      <alignment horizontal="center"/>
    </xf>
    <xf numFmtId="0" fontId="19" fillId="0" borderId="0" xfId="0" applyFont="1" applyBorder="1"/>
    <xf numFmtId="3" fontId="36" fillId="0" borderId="15" xfId="0" applyNumberFormat="1" applyFont="1" applyBorder="1"/>
    <xf numFmtId="3" fontId="8" fillId="0" borderId="9" xfId="0" applyNumberFormat="1" applyFont="1" applyBorder="1" applyAlignment="1">
      <alignment horizontal="center"/>
    </xf>
    <xf numFmtId="0" fontId="36" fillId="5" borderId="23" xfId="0" applyFont="1" applyFill="1" applyBorder="1" applyAlignment="1">
      <alignment horizontal="center" vertical="center" wrapText="1"/>
    </xf>
    <xf numFmtId="3" fontId="8" fillId="0" borderId="69" xfId="0" applyNumberFormat="1" applyFont="1" applyBorder="1" applyAlignment="1" applyProtection="1">
      <alignment horizontal="left" vertical="center"/>
    </xf>
    <xf numFmtId="3" fontId="8" fillId="0" borderId="58" xfId="0" applyNumberFormat="1" applyFont="1" applyBorder="1" applyAlignment="1" applyProtection="1">
      <alignment horizontal="left" vertical="center"/>
    </xf>
    <xf numFmtId="3" fontId="8" fillId="0" borderId="69" xfId="0" applyNumberFormat="1" applyFont="1" applyFill="1" applyBorder="1" applyAlignment="1" applyProtection="1">
      <alignment horizontal="left" vertical="center"/>
    </xf>
    <xf numFmtId="0" fontId="8" fillId="4" borderId="85" xfId="0" applyFont="1" applyFill="1" applyBorder="1"/>
    <xf numFmtId="3" fontId="36" fillId="0" borderId="84" xfId="0" applyNumberFormat="1" applyFont="1" applyBorder="1" applyAlignment="1" applyProtection="1">
      <alignment horizontal="left" vertical="center"/>
    </xf>
    <xf numFmtId="3" fontId="8" fillId="0" borderId="10" xfId="0" applyNumberFormat="1" applyFont="1" applyBorder="1" applyAlignment="1" applyProtection="1">
      <alignment horizontal="left"/>
    </xf>
    <xf numFmtId="3" fontId="0" fillId="0" borderId="10" xfId="0" applyNumberFormat="1" applyFont="1" applyBorder="1" applyAlignment="1" applyProtection="1">
      <alignment horizontal="left"/>
    </xf>
    <xf numFmtId="3" fontId="0" fillId="0" borderId="10" xfId="0" applyNumberFormat="1" applyFont="1" applyFill="1" applyBorder="1" applyAlignment="1" applyProtection="1"/>
    <xf numFmtId="3" fontId="27" fillId="0" borderId="10" xfId="0" applyNumberFormat="1" applyFont="1" applyFill="1" applyBorder="1" applyAlignment="1" applyProtection="1"/>
    <xf numFmtId="3" fontId="8" fillId="0" borderId="60" xfId="0" applyNumberFormat="1" applyFont="1" applyBorder="1" applyAlignment="1" applyProtection="1">
      <alignment horizontal="left" vertical="center"/>
    </xf>
    <xf numFmtId="3" fontId="25" fillId="0" borderId="10" xfId="0" applyNumberFormat="1" applyFont="1" applyBorder="1" applyAlignment="1" applyProtection="1">
      <alignment horizontal="left"/>
    </xf>
    <xf numFmtId="3" fontId="8" fillId="0" borderId="84" xfId="0" applyNumberFormat="1" applyFont="1" applyBorder="1" applyAlignment="1" applyProtection="1">
      <alignment horizontal="left" vertical="center"/>
    </xf>
    <xf numFmtId="3" fontId="8" fillId="0" borderId="73" xfId="0" applyNumberFormat="1" applyFont="1" applyBorder="1" applyAlignment="1" applyProtection="1">
      <alignment horizontal="left" vertical="center"/>
    </xf>
    <xf numFmtId="3" fontId="8" fillId="0" borderId="84" xfId="0" applyNumberFormat="1" applyFont="1" applyFill="1" applyBorder="1" applyAlignment="1" applyProtection="1">
      <alignment vertical="center"/>
    </xf>
    <xf numFmtId="3" fontId="8" fillId="0" borderId="84" xfId="0" applyNumberFormat="1" applyFont="1" applyBorder="1" applyAlignment="1" applyProtection="1">
      <alignment horizontal="center" vertical="center"/>
    </xf>
    <xf numFmtId="3" fontId="8" fillId="0" borderId="87" xfId="0" applyNumberFormat="1" applyFont="1" applyFill="1" applyBorder="1" applyProtection="1"/>
    <xf numFmtId="3" fontId="8" fillId="0" borderId="56" xfId="0" applyNumberFormat="1" applyFont="1" applyFill="1" applyBorder="1" applyProtection="1"/>
    <xf numFmtId="3" fontId="0" fillId="0" borderId="56" xfId="0" applyNumberFormat="1" applyFont="1" applyFill="1" applyBorder="1" applyProtection="1"/>
    <xf numFmtId="3" fontId="43" fillId="0" borderId="56" xfId="0" applyNumberFormat="1" applyFont="1" applyFill="1" applyBorder="1" applyProtection="1"/>
    <xf numFmtId="3" fontId="8" fillId="0" borderId="58" xfId="0" applyNumberFormat="1" applyFont="1" applyFill="1" applyBorder="1" applyProtection="1"/>
    <xf numFmtId="3" fontId="27" fillId="0" borderId="56" xfId="0" applyNumberFormat="1" applyFont="1" applyFill="1" applyBorder="1" applyProtection="1"/>
    <xf numFmtId="3" fontId="8" fillId="0" borderId="71" xfId="0" applyNumberFormat="1" applyFont="1" applyFill="1" applyBorder="1" applyProtection="1"/>
    <xf numFmtId="3" fontId="8" fillId="0" borderId="87" xfId="0" applyNumberFormat="1" applyFont="1" applyFill="1" applyBorder="1" applyAlignment="1" applyProtection="1">
      <alignment vertical="center"/>
    </xf>
    <xf numFmtId="3" fontId="8" fillId="0" borderId="92" xfId="0" applyNumberFormat="1" applyFont="1" applyFill="1" applyBorder="1" applyProtection="1"/>
    <xf numFmtId="3" fontId="8" fillId="0" borderId="93" xfId="0" applyNumberFormat="1" applyFont="1" applyFill="1" applyBorder="1" applyProtection="1"/>
    <xf numFmtId="3" fontId="8" fillId="0" borderId="90" xfId="0" applyNumberFormat="1" applyFont="1" applyFill="1" applyBorder="1" applyProtection="1"/>
    <xf numFmtId="3" fontId="8" fillId="0" borderId="94" xfId="0" applyNumberFormat="1" applyFont="1" applyFill="1" applyBorder="1" applyProtection="1"/>
    <xf numFmtId="3" fontId="0" fillId="0" borderId="90" xfId="0" applyNumberFormat="1" applyFont="1" applyFill="1" applyBorder="1" applyProtection="1"/>
    <xf numFmtId="3" fontId="0" fillId="0" borderId="94" xfId="0" applyNumberFormat="1" applyFont="1" applyFill="1" applyBorder="1" applyProtection="1"/>
    <xf numFmtId="3" fontId="27" fillId="0" borderId="90" xfId="0" applyNumberFormat="1" applyFont="1" applyFill="1" applyBorder="1" applyProtection="1"/>
    <xf numFmtId="3" fontId="43" fillId="0" borderId="94" xfId="0" applyNumberFormat="1" applyFont="1" applyFill="1" applyBorder="1" applyProtection="1"/>
    <xf numFmtId="3" fontId="8" fillId="0" borderId="95" xfId="0" applyNumberFormat="1" applyFont="1" applyFill="1" applyBorder="1" applyProtection="1"/>
    <xf numFmtId="3" fontId="8" fillId="0" borderId="96" xfId="0" applyNumberFormat="1" applyFont="1" applyFill="1" applyBorder="1" applyProtection="1"/>
    <xf numFmtId="3" fontId="43" fillId="0" borderId="90" xfId="0" applyNumberFormat="1" applyFont="1" applyFill="1" applyBorder="1" applyProtection="1"/>
    <xf numFmtId="3" fontId="27" fillId="0" borderId="94" xfId="0" applyNumberFormat="1" applyFont="1" applyFill="1" applyBorder="1" applyProtection="1"/>
    <xf numFmtId="3" fontId="8" fillId="0" borderId="97" xfId="0" applyNumberFormat="1" applyFont="1" applyFill="1" applyBorder="1" applyProtection="1"/>
    <xf numFmtId="3" fontId="8" fillId="0" borderId="98" xfId="0" applyNumberFormat="1" applyFont="1" applyFill="1" applyBorder="1" applyProtection="1"/>
    <xf numFmtId="3" fontId="8" fillId="0" borderId="90" xfId="0" applyNumberFormat="1" applyFont="1" applyBorder="1"/>
    <xf numFmtId="3" fontId="8" fillId="0" borderId="92" xfId="0" applyNumberFormat="1" applyFont="1" applyFill="1" applyBorder="1" applyAlignment="1" applyProtection="1">
      <alignment vertical="center"/>
    </xf>
    <xf numFmtId="3" fontId="8" fillId="0" borderId="93" xfId="0" applyNumberFormat="1" applyFont="1" applyFill="1" applyBorder="1" applyAlignment="1" applyProtection="1">
      <alignment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93" xfId="0" applyFont="1" applyFill="1" applyBorder="1" applyAlignment="1">
      <alignment horizontal="center" vertical="center"/>
    </xf>
    <xf numFmtId="0" fontId="8" fillId="4" borderId="68" xfId="0" applyFont="1" applyFill="1" applyBorder="1" applyAlignment="1">
      <alignment horizontal="center"/>
    </xf>
    <xf numFmtId="0" fontId="8" fillId="4" borderId="93" xfId="0" applyFont="1" applyFill="1" applyBorder="1" applyAlignment="1">
      <alignment horizontal="center"/>
    </xf>
    <xf numFmtId="0" fontId="8" fillId="4" borderId="87" xfId="0" applyFon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wrapText="1"/>
    </xf>
    <xf numFmtId="0" fontId="36" fillId="5" borderId="4" xfId="0" applyFont="1" applyFill="1" applyBorder="1" applyAlignment="1">
      <alignment horizontal="center"/>
    </xf>
    <xf numFmtId="3" fontId="36" fillId="0" borderId="109" xfId="0" applyNumberFormat="1" applyFont="1" applyBorder="1" applyAlignment="1" applyProtection="1">
      <alignment horizontal="left" vertical="center"/>
    </xf>
    <xf numFmtId="3" fontId="36" fillId="0" borderId="109" xfId="0" applyNumberFormat="1" applyFont="1" applyFill="1" applyBorder="1" applyAlignment="1" applyProtection="1">
      <alignment vertical="center"/>
    </xf>
    <xf numFmtId="3" fontId="36" fillId="0" borderId="109" xfId="0" applyNumberFormat="1" applyFont="1" applyBorder="1" applyAlignment="1">
      <alignment vertical="center"/>
    </xf>
    <xf numFmtId="166" fontId="36" fillId="0" borderId="110" xfId="0" applyNumberFormat="1" applyFont="1" applyBorder="1" applyAlignment="1">
      <alignment horizontal="center" vertical="center"/>
    </xf>
    <xf numFmtId="3" fontId="8" fillId="0" borderId="111" xfId="0" applyNumberFormat="1" applyFont="1" applyBorder="1" applyAlignment="1" applyProtection="1">
      <alignment horizontal="left" vertical="center"/>
    </xf>
    <xf numFmtId="3" fontId="36" fillId="0" borderId="103" xfId="0" applyNumberFormat="1" applyFont="1" applyBorder="1" applyAlignment="1" applyProtection="1">
      <alignment horizontal="left" vertical="center"/>
    </xf>
    <xf numFmtId="3" fontId="36" fillId="0" borderId="103" xfId="0" applyNumberFormat="1" applyFont="1" applyFill="1" applyBorder="1" applyAlignment="1" applyProtection="1">
      <alignment vertical="center"/>
    </xf>
    <xf numFmtId="37" fontId="25" fillId="0" borderId="4" xfId="0" applyNumberFormat="1" applyFont="1" applyFill="1" applyBorder="1" applyAlignment="1" applyProtection="1">
      <alignment horizontal="right"/>
    </xf>
    <xf numFmtId="3" fontId="36" fillId="0" borderId="112" xfId="0" applyNumberFormat="1" applyFont="1" applyBorder="1" applyAlignment="1">
      <alignment vertical="center"/>
    </xf>
    <xf numFmtId="166" fontId="36" fillId="0" borderId="17" xfId="0" applyNumberFormat="1" applyFont="1" applyBorder="1" applyAlignment="1">
      <alignment horizontal="center" vertical="center"/>
    </xf>
    <xf numFmtId="166" fontId="25" fillId="0" borderId="17" xfId="0" applyNumberFormat="1" applyFont="1" applyBorder="1" applyAlignment="1">
      <alignment horizontal="center"/>
    </xf>
    <xf numFmtId="3" fontId="25" fillId="0" borderId="113" xfId="0" applyNumberFormat="1" applyFont="1" applyFill="1" applyBorder="1" applyProtection="1"/>
    <xf numFmtId="3" fontId="25" fillId="0" borderId="113" xfId="0" applyNumberFormat="1" applyFont="1" applyBorder="1"/>
    <xf numFmtId="3" fontId="25" fillId="0" borderId="114" xfId="0" applyNumberFormat="1" applyFont="1" applyBorder="1"/>
    <xf numFmtId="3" fontId="36" fillId="0" borderId="115" xfId="0" applyNumberFormat="1" applyFont="1" applyFill="1" applyBorder="1" applyAlignment="1" applyProtection="1">
      <alignment horizontal="left" vertical="center"/>
    </xf>
    <xf numFmtId="3" fontId="36" fillId="0" borderId="116" xfId="0" applyNumberFormat="1" applyFont="1" applyFill="1" applyBorder="1" applyAlignment="1" applyProtection="1">
      <alignment vertical="center"/>
    </xf>
    <xf numFmtId="3" fontId="36" fillId="0" borderId="117" xfId="0" applyNumberFormat="1" applyFont="1" applyFill="1" applyBorder="1" applyAlignment="1" applyProtection="1">
      <alignment vertical="center"/>
    </xf>
    <xf numFmtId="3" fontId="36" fillId="0" borderId="118" xfId="0" applyNumberFormat="1" applyFont="1" applyFill="1" applyBorder="1" applyAlignment="1" applyProtection="1">
      <alignment vertical="center"/>
    </xf>
    <xf numFmtId="3" fontId="36" fillId="0" borderId="116" xfId="0" applyNumberFormat="1" applyFont="1" applyBorder="1" applyAlignment="1">
      <alignment vertical="center"/>
    </xf>
    <xf numFmtId="3" fontId="36" fillId="0" borderId="115" xfId="0" applyNumberFormat="1" applyFont="1" applyFill="1" applyBorder="1" applyAlignment="1" applyProtection="1">
      <alignment vertical="center"/>
    </xf>
    <xf numFmtId="3" fontId="36" fillId="0" borderId="103" xfId="0" applyNumberFormat="1" applyFont="1" applyBorder="1" applyAlignment="1">
      <alignment vertical="center"/>
    </xf>
    <xf numFmtId="166" fontId="36" fillId="0" borderId="117" xfId="0" applyNumberFormat="1" applyFont="1" applyBorder="1" applyAlignment="1">
      <alignment horizontal="center" vertical="center"/>
    </xf>
    <xf numFmtId="166" fontId="36" fillId="0" borderId="17" xfId="0" applyNumberFormat="1" applyFont="1" applyBorder="1" applyAlignment="1">
      <alignment horizontal="center"/>
    </xf>
    <xf numFmtId="3" fontId="36" fillId="0" borderId="115" xfId="0" applyNumberFormat="1" applyFont="1" applyBorder="1" applyAlignment="1" applyProtection="1">
      <alignment horizontal="left" vertical="center"/>
    </xf>
    <xf numFmtId="3" fontId="36" fillId="0" borderId="116" xfId="0" applyNumberFormat="1" applyFont="1" applyBorder="1" applyAlignment="1" applyProtection="1">
      <alignment horizontal="left" vertical="center"/>
    </xf>
    <xf numFmtId="3" fontId="36" fillId="0" borderId="116" xfId="0" applyNumberFormat="1" applyFont="1" applyFill="1" applyBorder="1" applyProtection="1"/>
    <xf numFmtId="3" fontId="36" fillId="0" borderId="119" xfId="0" applyNumberFormat="1" applyFont="1" applyFill="1" applyBorder="1" applyAlignment="1" applyProtection="1">
      <alignment vertical="center"/>
    </xf>
    <xf numFmtId="3" fontId="8" fillId="0" borderId="120" xfId="0" applyNumberFormat="1" applyFont="1" applyBorder="1" applyAlignment="1" applyProtection="1">
      <alignment horizontal="left" vertical="center"/>
    </xf>
    <xf numFmtId="165" fontId="8" fillId="0" borderId="121" xfId="0" applyNumberFormat="1" applyFont="1" applyFill="1" applyBorder="1" applyProtection="1"/>
    <xf numFmtId="169" fontId="8" fillId="0" borderId="78" xfId="0" applyNumberFormat="1" applyFont="1" applyBorder="1"/>
    <xf numFmtId="169" fontId="0" fillId="0" borderId="10" xfId="0" applyNumberFormat="1" applyFont="1" applyBorder="1"/>
    <xf numFmtId="169" fontId="27" fillId="0" borderId="10" xfId="0" applyNumberFormat="1" applyFont="1" applyBorder="1"/>
    <xf numFmtId="169" fontId="8" fillId="0" borderId="70" xfId="0" applyNumberFormat="1" applyFont="1" applyBorder="1"/>
    <xf numFmtId="169" fontId="8" fillId="0" borderId="73" xfId="0" applyNumberFormat="1" applyFont="1" applyBorder="1"/>
    <xf numFmtId="169" fontId="8" fillId="0" borderId="70" xfId="0" applyNumberFormat="1" applyFont="1" applyBorder="1" applyAlignment="1">
      <alignment vertical="center"/>
    </xf>
    <xf numFmtId="0" fontId="38" fillId="0" borderId="28" xfId="0" applyFont="1" applyBorder="1" applyAlignment="1">
      <alignment horizontal="center" vertical="center"/>
    </xf>
    <xf numFmtId="0" fontId="26" fillId="0" borderId="0" xfId="0" applyFont="1" applyBorder="1"/>
    <xf numFmtId="182" fontId="42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8" fillId="4" borderId="86" xfId="0" applyFont="1" applyFill="1" applyBorder="1" applyAlignment="1">
      <alignment horizontal="center" vertical="center" wrapText="1"/>
    </xf>
    <xf numFmtId="37" fontId="8" fillId="0" borderId="68" xfId="0" applyNumberFormat="1" applyFont="1" applyFill="1" applyBorder="1" applyProtection="1"/>
    <xf numFmtId="169" fontId="8" fillId="0" borderId="123" xfId="0" applyNumberFormat="1" applyFont="1" applyBorder="1"/>
    <xf numFmtId="0" fontId="8" fillId="4" borderId="86" xfId="0" applyFont="1" applyFill="1" applyBorder="1" applyAlignment="1">
      <alignment vertical="center" wrapText="1"/>
    </xf>
    <xf numFmtId="0" fontId="8" fillId="4" borderId="86" xfId="0" applyFont="1" applyFill="1" applyBorder="1" applyAlignment="1">
      <alignment wrapText="1"/>
    </xf>
    <xf numFmtId="0" fontId="8" fillId="4" borderId="89" xfId="0" applyFont="1" applyFill="1" applyBorder="1" applyAlignment="1">
      <alignment vertical="center"/>
    </xf>
    <xf numFmtId="0" fontId="3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6" fillId="5" borderId="61" xfId="0" applyFont="1" applyFill="1" applyBorder="1" applyAlignment="1">
      <alignment horizontal="center" vertical="center" wrapText="1"/>
    </xf>
    <xf numFmtId="0" fontId="36" fillId="5" borderId="64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6" fillId="5" borderId="23" xfId="0" applyFont="1" applyFill="1" applyBorder="1" applyAlignment="1">
      <alignment horizontal="center" vertical="center" wrapText="1"/>
    </xf>
    <xf numFmtId="0" fontId="36" fillId="5" borderId="63" xfId="0" applyFont="1" applyFill="1" applyBorder="1" applyAlignment="1">
      <alignment horizontal="center" vertical="center"/>
    </xf>
    <xf numFmtId="0" fontId="36" fillId="5" borderId="22" xfId="0" applyFont="1" applyFill="1" applyBorder="1" applyAlignment="1">
      <alignment horizontal="center" vertical="center"/>
    </xf>
    <xf numFmtId="0" fontId="36" fillId="5" borderId="79" xfId="0" applyFont="1" applyFill="1" applyBorder="1" applyAlignment="1">
      <alignment horizontal="center" vertical="center"/>
    </xf>
    <xf numFmtId="0" fontId="36" fillId="5" borderId="80" xfId="0" applyFont="1" applyFill="1" applyBorder="1" applyAlignment="1">
      <alignment horizontal="center" vertical="center"/>
    </xf>
    <xf numFmtId="0" fontId="36" fillId="5" borderId="81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70" fontId="36" fillId="5" borderId="48" xfId="0" applyNumberFormat="1" applyFont="1" applyFill="1" applyBorder="1" applyAlignment="1" applyProtection="1">
      <alignment horizontal="center" vertical="center" wrapText="1"/>
    </xf>
    <xf numFmtId="170" fontId="36" fillId="5" borderId="101" xfId="0" applyNumberFormat="1" applyFont="1" applyFill="1" applyBorder="1" applyAlignment="1" applyProtection="1">
      <alignment horizontal="center" vertical="center" wrapText="1"/>
    </xf>
    <xf numFmtId="3" fontId="36" fillId="5" borderId="48" xfId="0" applyNumberFormat="1" applyFont="1" applyFill="1" applyBorder="1" applyAlignment="1" applyProtection="1">
      <alignment horizontal="center" vertical="center" wrapText="1"/>
    </xf>
    <xf numFmtId="3" fontId="36" fillId="5" borderId="103" xfId="0" applyNumberFormat="1" applyFont="1" applyFill="1" applyBorder="1" applyAlignment="1" applyProtection="1">
      <alignment horizontal="center" vertical="center" wrapText="1"/>
    </xf>
    <xf numFmtId="3" fontId="36" fillId="5" borderId="105" xfId="0" applyNumberFormat="1" applyFont="1" applyFill="1" applyBorder="1" applyAlignment="1" applyProtection="1">
      <alignment horizontal="center" vertical="center" wrapText="1"/>
    </xf>
    <xf numFmtId="49" fontId="36" fillId="5" borderId="49" xfId="0" applyNumberFormat="1" applyFont="1" applyFill="1" applyBorder="1" applyAlignment="1">
      <alignment horizontal="center" vertical="center" wrapText="1"/>
    </xf>
    <xf numFmtId="49" fontId="36" fillId="5" borderId="104" xfId="0" applyNumberFormat="1" applyFont="1" applyFill="1" applyBorder="1" applyAlignment="1">
      <alignment horizontal="center" vertical="center" wrapText="1"/>
    </xf>
    <xf numFmtId="49" fontId="36" fillId="5" borderId="108" xfId="0" applyNumberFormat="1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/>
    </xf>
    <xf numFmtId="0" fontId="36" fillId="5" borderId="46" xfId="0" applyFont="1" applyFill="1" applyBorder="1" applyAlignment="1">
      <alignment horizontal="center" vertical="center"/>
    </xf>
    <xf numFmtId="0" fontId="36" fillId="5" borderId="44" xfId="0" applyFont="1" applyFill="1" applyBorder="1" applyAlignment="1">
      <alignment horizontal="center" vertical="center"/>
    </xf>
    <xf numFmtId="0" fontId="36" fillId="5" borderId="34" xfId="0" applyFont="1" applyFill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36" fillId="5" borderId="40" xfId="0" applyFont="1" applyFill="1" applyBorder="1" applyAlignment="1">
      <alignment horizontal="center" vertical="center"/>
    </xf>
    <xf numFmtId="3" fontId="36" fillId="5" borderId="44" xfId="0" applyNumberFormat="1" applyFont="1" applyFill="1" applyBorder="1" applyAlignment="1" applyProtection="1">
      <alignment horizontal="center" vertical="center" wrapText="1"/>
    </xf>
    <xf numFmtId="3" fontId="36" fillId="5" borderId="4" xfId="0" applyNumberFormat="1" applyFont="1" applyFill="1" applyBorder="1" applyAlignment="1" applyProtection="1">
      <alignment horizontal="center" vertical="center" wrapText="1"/>
    </xf>
    <xf numFmtId="3" fontId="36" fillId="5" borderId="74" xfId="0" applyNumberFormat="1" applyFont="1" applyFill="1" applyBorder="1" applyAlignment="1" applyProtection="1">
      <alignment horizontal="center" vertical="center" wrapText="1"/>
    </xf>
    <xf numFmtId="3" fontId="36" fillId="5" borderId="53" xfId="0" applyNumberFormat="1" applyFont="1" applyFill="1" applyBorder="1" applyAlignment="1" applyProtection="1">
      <alignment horizontal="center" vertical="center" wrapText="1"/>
    </xf>
    <xf numFmtId="3" fontId="36" fillId="5" borderId="99" xfId="0" applyNumberFormat="1" applyFont="1" applyFill="1" applyBorder="1" applyAlignment="1" applyProtection="1">
      <alignment horizontal="center" vertical="center" wrapText="1"/>
    </xf>
    <xf numFmtId="3" fontId="36" fillId="5" borderId="52" xfId="0" applyNumberFormat="1" applyFont="1" applyFill="1" applyBorder="1" applyAlignment="1" applyProtection="1">
      <alignment horizontal="center" vertical="center" wrapText="1"/>
    </xf>
    <xf numFmtId="3" fontId="36" fillId="5" borderId="8" xfId="0" applyNumberFormat="1" applyFont="1" applyFill="1" applyBorder="1" applyAlignment="1" applyProtection="1">
      <alignment horizontal="center" vertical="center" wrapText="1"/>
    </xf>
    <xf numFmtId="3" fontId="36" fillId="5" borderId="82" xfId="0" applyNumberFormat="1" applyFont="1" applyFill="1" applyBorder="1" applyAlignment="1" applyProtection="1">
      <alignment horizontal="center" vertical="center" wrapText="1"/>
    </xf>
    <xf numFmtId="3" fontId="36" fillId="5" borderId="100" xfId="0" applyNumberFormat="1" applyFont="1" applyFill="1" applyBorder="1" applyAlignment="1" applyProtection="1">
      <alignment horizontal="center" vertical="center" wrapText="1"/>
    </xf>
    <xf numFmtId="3" fontId="36" fillId="5" borderId="102" xfId="0" applyNumberFormat="1" applyFont="1" applyFill="1" applyBorder="1" applyAlignment="1" applyProtection="1">
      <alignment horizontal="center" vertical="center" wrapText="1"/>
    </xf>
    <xf numFmtId="3" fontId="36" fillId="5" borderId="47" xfId="0" applyNumberFormat="1" applyFont="1" applyFill="1" applyBorder="1" applyAlignment="1" applyProtection="1">
      <alignment horizontal="center" vertical="center" wrapText="1"/>
    </xf>
    <xf numFmtId="3" fontId="36" fillId="5" borderId="5" xfId="0" applyNumberFormat="1" applyFont="1" applyFill="1" applyBorder="1" applyAlignment="1" applyProtection="1">
      <alignment horizontal="center" vertical="center" wrapText="1"/>
    </xf>
    <xf numFmtId="3" fontId="36" fillId="5" borderId="6" xfId="0" applyNumberFormat="1" applyFont="1" applyFill="1" applyBorder="1" applyAlignment="1" applyProtection="1">
      <alignment horizontal="center" vertical="center" wrapText="1"/>
    </xf>
    <xf numFmtId="3" fontId="36" fillId="5" borderId="106" xfId="0" applyNumberFormat="1" applyFont="1" applyFill="1" applyBorder="1" applyAlignment="1" applyProtection="1">
      <alignment horizontal="center" vertical="center" wrapText="1"/>
    </xf>
    <xf numFmtId="3" fontId="36" fillId="5" borderId="107" xfId="0" applyNumberFormat="1" applyFont="1" applyFill="1" applyBorder="1" applyAlignment="1" applyProtection="1">
      <alignment horizontal="center" vertical="center" wrapText="1"/>
    </xf>
    <xf numFmtId="0" fontId="8" fillId="4" borderId="122" xfId="0" applyFont="1" applyFill="1" applyBorder="1" applyAlignment="1">
      <alignment horizontal="center" vertical="center"/>
    </xf>
    <xf numFmtId="0" fontId="8" fillId="4" borderId="124" xfId="0" applyFont="1" applyFill="1" applyBorder="1" applyAlignment="1">
      <alignment horizontal="center" vertical="center"/>
    </xf>
    <xf numFmtId="170" fontId="6" fillId="0" borderId="0" xfId="0" applyNumberFormat="1" applyFont="1" applyBorder="1" applyAlignment="1" applyProtection="1">
      <alignment horizontal="left"/>
    </xf>
    <xf numFmtId="0" fontId="8" fillId="4" borderId="67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8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90" xfId="0" applyFont="1" applyFill="1" applyBorder="1" applyAlignment="1">
      <alignment horizontal="center" vertical="center"/>
    </xf>
    <xf numFmtId="0" fontId="8" fillId="4" borderId="9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/>
    </xf>
    <xf numFmtId="0" fontId="8" fillId="4" borderId="123" xfId="0" applyFont="1" applyFill="1" applyBorder="1" applyAlignment="1">
      <alignment horizontal="center" vertical="center" wrapText="1"/>
    </xf>
    <xf numFmtId="0" fontId="8" fillId="4" borderId="124" xfId="0" applyFont="1" applyFill="1" applyBorder="1" applyAlignment="1">
      <alignment horizontal="center" vertical="center" wrapText="1"/>
    </xf>
    <xf numFmtId="0" fontId="8" fillId="4" borderId="125" xfId="0" applyFont="1" applyFill="1" applyBorder="1" applyAlignment="1">
      <alignment horizontal="center" vertical="center" wrapText="1"/>
    </xf>
    <xf numFmtId="0" fontId="8" fillId="4" borderId="125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579120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421880"/>
          <a:ext cx="299466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59</xdr:row>
      <xdr:rowOff>60960</xdr:rowOff>
    </xdr:from>
    <xdr:to>
      <xdr:col>5</xdr:col>
      <xdr:colOff>53340</xdr:colOff>
      <xdr:row>61</xdr:row>
      <xdr:rowOff>83820</xdr:rowOff>
    </xdr:to>
    <xdr:sp macro="" textlink="">
      <xdr:nvSpPr>
        <xdr:cNvPr id="2" name="CuadroTexto 1"/>
        <xdr:cNvSpPr txBox="1"/>
      </xdr:nvSpPr>
      <xdr:spPr>
        <a:xfrm>
          <a:off x="609600" y="10706100"/>
          <a:ext cx="31470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3" tint="0.59999389629810485"/>
    <pageSetUpPr fitToPage="1"/>
  </sheetPr>
  <dimension ref="A1:Y33"/>
  <sheetViews>
    <sheetView showGridLines="0" showZeros="0" tabSelected="1" topLeftCell="A4" zoomScaleNormal="100" workbookViewId="0">
      <selection activeCell="R15" sqref="R15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3.42578125" customWidth="1"/>
    <col min="4" max="4" width="12.5703125" customWidth="1"/>
    <col min="5" max="5" width="13.5703125" hidden="1" customWidth="1"/>
    <col min="6" max="6" width="13" customWidth="1"/>
    <col min="7" max="7" width="12.5703125" customWidth="1"/>
    <col min="8" max="8" width="12.28515625" customWidth="1"/>
    <col min="9" max="9" width="12.5703125" customWidth="1"/>
    <col min="10" max="10" width="10.140625" customWidth="1"/>
    <col min="11" max="11" width="0.28515625" customWidth="1"/>
    <col min="12" max="12" width="12" hidden="1" customWidth="1"/>
    <col min="13" max="13" width="24.28515625" style="197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8" customHeight="1" x14ac:dyDescent="0.25">
      <c r="A1" s="387" t="s">
        <v>310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25" ht="18" customHeight="1" x14ac:dyDescent="0.25">
      <c r="A2" s="387" t="s">
        <v>311</v>
      </c>
      <c r="B2" s="387"/>
      <c r="C2" s="387"/>
      <c r="D2" s="387"/>
      <c r="E2" s="387"/>
      <c r="F2" s="387"/>
      <c r="G2" s="387"/>
      <c r="H2" s="387"/>
      <c r="I2" s="387"/>
      <c r="J2" s="387"/>
    </row>
    <row r="3" spans="1:25" ht="18" customHeight="1" x14ac:dyDescent="0.25">
      <c r="A3" s="390" t="s">
        <v>351</v>
      </c>
      <c r="B3" s="391"/>
      <c r="C3" s="391"/>
      <c r="D3" s="391"/>
      <c r="E3" s="391"/>
      <c r="F3" s="391"/>
      <c r="G3" s="391"/>
      <c r="H3" s="391"/>
      <c r="I3" s="391"/>
      <c r="J3" s="392"/>
    </row>
    <row r="4" spans="1:25" ht="18" customHeight="1" x14ac:dyDescent="0.25">
      <c r="A4" s="390" t="s">
        <v>380</v>
      </c>
      <c r="B4" s="391"/>
      <c r="C4" s="391"/>
      <c r="D4" s="391"/>
      <c r="E4" s="391"/>
      <c r="F4" s="391"/>
      <c r="G4" s="391"/>
      <c r="H4" s="391"/>
      <c r="I4" s="391"/>
      <c r="J4" s="392"/>
      <c r="K4" s="3"/>
      <c r="L4" s="3"/>
      <c r="M4" s="37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thickBot="1" x14ac:dyDescent="0.25">
      <c r="A5" s="209"/>
      <c r="B5" s="210"/>
      <c r="C5" s="210"/>
      <c r="D5" s="210"/>
      <c r="E5" s="210"/>
      <c r="F5" s="210"/>
      <c r="G5" s="210"/>
      <c r="H5" s="210"/>
      <c r="I5" s="210"/>
      <c r="J5" s="5"/>
      <c r="K5" s="3"/>
      <c r="L5" s="3"/>
      <c r="M5" s="37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customHeight="1" x14ac:dyDescent="0.2">
      <c r="A6" s="393" t="s">
        <v>4</v>
      </c>
      <c r="B6" s="395" t="s">
        <v>16</v>
      </c>
      <c r="C6" s="399" t="s">
        <v>13</v>
      </c>
      <c r="D6" s="400"/>
      <c r="E6" s="400"/>
      <c r="F6" s="401"/>
      <c r="G6" s="397" t="s">
        <v>17</v>
      </c>
      <c r="H6" s="397"/>
      <c r="I6" s="397" t="s">
        <v>1</v>
      </c>
      <c r="J6" s="398"/>
      <c r="K6" s="3"/>
      <c r="L6" s="3"/>
      <c r="M6" s="37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thickBot="1" x14ac:dyDescent="0.25">
      <c r="A7" s="394"/>
      <c r="B7" s="396"/>
      <c r="C7" s="293" t="s">
        <v>27</v>
      </c>
      <c r="D7" s="211" t="s">
        <v>5</v>
      </c>
      <c r="E7" s="211" t="s">
        <v>5</v>
      </c>
      <c r="F7" s="211" t="s">
        <v>2</v>
      </c>
      <c r="G7" s="211" t="s">
        <v>14</v>
      </c>
      <c r="H7" s="211" t="s">
        <v>18</v>
      </c>
      <c r="I7" s="211" t="s">
        <v>301</v>
      </c>
      <c r="J7" s="212" t="s">
        <v>3</v>
      </c>
      <c r="K7" s="3"/>
      <c r="L7" s="38"/>
      <c r="M7" s="37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0.100000000000001" customHeight="1" x14ac:dyDescent="0.2">
      <c r="A8" s="213"/>
      <c r="B8" s="214"/>
      <c r="C8" s="214"/>
      <c r="D8" s="215"/>
      <c r="E8" s="215"/>
      <c r="F8" s="216"/>
      <c r="G8" s="216"/>
      <c r="H8" s="216"/>
      <c r="I8" s="216"/>
      <c r="J8" s="217"/>
      <c r="K8" s="3"/>
      <c r="L8" s="3"/>
      <c r="M8" s="37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0.100000000000001" customHeight="1" x14ac:dyDescent="0.2">
      <c r="A9" s="218" t="s">
        <v>7</v>
      </c>
      <c r="B9" s="219"/>
      <c r="C9" s="220">
        <f t="shared" ref="C9:H9" si="0">+C11+C22</f>
        <v>120471044</v>
      </c>
      <c r="D9" s="220">
        <f>+D11+D22</f>
        <v>122771693</v>
      </c>
      <c r="E9" s="220" t="e">
        <f t="shared" si="0"/>
        <v>#REF!</v>
      </c>
      <c r="F9" s="220">
        <v>84104503</v>
      </c>
      <c r="G9" s="220">
        <f t="shared" si="0"/>
        <v>7353130.8600000003</v>
      </c>
      <c r="H9" s="220">
        <f>+H11+H22</f>
        <v>65106691.490000002</v>
      </c>
      <c r="I9" s="220">
        <f>+I11+I22</f>
        <v>18997811.509999998</v>
      </c>
      <c r="J9" s="222">
        <v>90.366162062615103</v>
      </c>
      <c r="K9" s="160"/>
      <c r="L9" s="3"/>
      <c r="M9" s="378" t="s">
        <v>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0.100000000000001" customHeight="1" x14ac:dyDescent="0.2">
      <c r="A10" s="218"/>
      <c r="B10" s="219"/>
      <c r="C10" s="220"/>
      <c r="D10" s="220"/>
      <c r="E10" s="220"/>
      <c r="F10" s="220"/>
      <c r="G10" s="220"/>
      <c r="H10" s="220"/>
      <c r="I10" s="221"/>
      <c r="J10" s="222"/>
      <c r="K10" s="160"/>
      <c r="L10" s="3"/>
      <c r="M10" s="37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0.100000000000001" customHeight="1" x14ac:dyDescent="0.2">
      <c r="A11" s="376" t="s">
        <v>8</v>
      </c>
      <c r="B11" s="219"/>
      <c r="C11" s="220">
        <f t="shared" ref="C11:G11" si="1">SUM(C13:C20)</f>
        <v>18986211</v>
      </c>
      <c r="D11" s="220">
        <f>SUM(D13:D20)</f>
        <v>22931073</v>
      </c>
      <c r="E11" s="220" t="e">
        <f t="shared" si="1"/>
        <v>#REF!</v>
      </c>
      <c r="F11" s="220">
        <v>16609618</v>
      </c>
      <c r="G11" s="220">
        <f t="shared" si="1"/>
        <v>622992.86</v>
      </c>
      <c r="H11" s="220">
        <f>SUM(H13:H20)+1</f>
        <v>11656367.49</v>
      </c>
      <c r="I11" s="221">
        <f>F11-H11</f>
        <v>4953250.51</v>
      </c>
      <c r="J11" s="222">
        <f>+H11/F11*100</f>
        <v>70.178420057583509</v>
      </c>
      <c r="K11" s="160"/>
      <c r="L11" s="24"/>
      <c r="M11" s="37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0.100000000000001" customHeight="1" x14ac:dyDescent="0.3">
      <c r="A12" s="223"/>
      <c r="B12" s="224"/>
      <c r="C12" s="225"/>
      <c r="D12" s="225"/>
      <c r="E12" s="225"/>
      <c r="F12" s="225" t="s">
        <v>4</v>
      </c>
      <c r="G12" s="225"/>
      <c r="H12" s="225"/>
      <c r="I12" s="226"/>
      <c r="J12" s="227"/>
      <c r="K12" s="158"/>
      <c r="L12" s="3"/>
      <c r="M12" s="37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0.100000000000001" customHeight="1" x14ac:dyDescent="0.2">
      <c r="A13" s="228" t="s">
        <v>369</v>
      </c>
      <c r="B13" s="229" t="s">
        <v>19</v>
      </c>
      <c r="C13" s="230">
        <v>700000</v>
      </c>
      <c r="D13" s="230">
        <v>700000</v>
      </c>
      <c r="E13" s="230" t="e">
        <v>#REF!</v>
      </c>
      <c r="F13" s="230">
        <v>543000</v>
      </c>
      <c r="G13" s="230">
        <v>105052.01</v>
      </c>
      <c r="H13" s="230">
        <v>490688.26</v>
      </c>
      <c r="I13" s="231">
        <v>-52311.739999999991</v>
      </c>
      <c r="J13" s="232">
        <v>90.366162062615103</v>
      </c>
      <c r="K13" s="159"/>
      <c r="L13" s="24"/>
      <c r="M13" s="380"/>
      <c r="N13" s="3"/>
      <c r="O13" s="3"/>
      <c r="P13" s="3"/>
      <c r="Q13" s="3"/>
      <c r="R13" s="31"/>
      <c r="S13" s="32"/>
      <c r="T13" s="32"/>
      <c r="U13" s="33"/>
      <c r="V13" s="33"/>
      <c r="W13" s="34"/>
      <c r="X13" s="33"/>
      <c r="Y13" s="33"/>
    </row>
    <row r="14" spans="1:25" ht="20.100000000000001" customHeight="1" x14ac:dyDescent="0.2">
      <c r="A14" s="228" t="s">
        <v>370</v>
      </c>
      <c r="B14" s="229" t="s">
        <v>20</v>
      </c>
      <c r="C14" s="230">
        <v>9968616</v>
      </c>
      <c r="D14" s="230">
        <v>9968616</v>
      </c>
      <c r="E14" s="230" t="e">
        <v>#REF!</v>
      </c>
      <c r="F14" s="230">
        <v>5815026</v>
      </c>
      <c r="G14" s="230">
        <v>124498.18</v>
      </c>
      <c r="H14" s="230">
        <v>824144.73</v>
      </c>
      <c r="I14" s="231">
        <v>-4990881.2699999996</v>
      </c>
      <c r="J14" s="232">
        <v>14.172674894316895</v>
      </c>
      <c r="K14" s="159"/>
      <c r="L14" s="24"/>
      <c r="M14" s="380"/>
      <c r="N14" s="3"/>
      <c r="O14" s="3"/>
      <c r="P14" s="3"/>
      <c r="Q14" s="3"/>
      <c r="R14" s="3"/>
      <c r="S14" s="32"/>
      <c r="T14" s="32"/>
      <c r="U14" s="33"/>
      <c r="V14" s="33"/>
      <c r="W14" s="34"/>
      <c r="X14" s="33"/>
      <c r="Y14" s="33"/>
    </row>
    <row r="15" spans="1:25" ht="20.100000000000001" customHeight="1" x14ac:dyDescent="0.2">
      <c r="A15" s="233" t="s">
        <v>371</v>
      </c>
      <c r="B15" s="229" t="s">
        <v>359</v>
      </c>
      <c r="C15" s="230">
        <v>5052502</v>
      </c>
      <c r="D15" s="230">
        <v>5052502</v>
      </c>
      <c r="E15" s="230" t="e">
        <v>#REF!</v>
      </c>
      <c r="F15" s="230">
        <v>3452500</v>
      </c>
      <c r="G15" s="230">
        <v>278430.25</v>
      </c>
      <c r="H15" s="230">
        <v>3117746.29</v>
      </c>
      <c r="I15" s="231">
        <v>-334753.70999999996</v>
      </c>
      <c r="J15" s="232">
        <v>90.304019985517741</v>
      </c>
      <c r="K15" s="159"/>
      <c r="L15" s="24"/>
      <c r="M15" s="380"/>
      <c r="N15" s="3"/>
      <c r="O15" s="3"/>
      <c r="P15" s="3"/>
      <c r="Q15" s="3"/>
      <c r="R15" s="3"/>
      <c r="S15" s="32"/>
      <c r="T15" s="32"/>
      <c r="U15" s="33"/>
      <c r="V15" s="33"/>
      <c r="W15" s="34"/>
      <c r="X15" s="33"/>
      <c r="Y15" s="33"/>
    </row>
    <row r="16" spans="1:25" ht="20.100000000000001" customHeight="1" x14ac:dyDescent="0.2">
      <c r="A16" s="233" t="s">
        <v>372</v>
      </c>
      <c r="B16" s="229" t="s">
        <v>360</v>
      </c>
      <c r="C16" s="230">
        <v>62637</v>
      </c>
      <c r="D16" s="230">
        <v>62637</v>
      </c>
      <c r="E16" s="230" t="e">
        <v>#REF!</v>
      </c>
      <c r="F16" s="230">
        <v>40230</v>
      </c>
      <c r="G16" s="230">
        <v>1834.5</v>
      </c>
      <c r="H16" s="230">
        <v>47045.869999999995</v>
      </c>
      <c r="I16" s="231">
        <v>6815.8699999999953</v>
      </c>
      <c r="J16" s="232">
        <v>116.94225702212277</v>
      </c>
      <c r="K16" s="159"/>
      <c r="L16" s="24"/>
      <c r="M16" s="380"/>
      <c r="N16" s="3"/>
      <c r="O16" s="3"/>
      <c r="P16" s="3"/>
      <c r="Q16" s="3"/>
      <c r="R16" s="3"/>
      <c r="S16" s="32"/>
      <c r="T16" s="32"/>
      <c r="U16" s="33"/>
      <c r="V16" s="33"/>
      <c r="W16" s="34"/>
      <c r="X16" s="33"/>
      <c r="Y16" s="33"/>
    </row>
    <row r="17" spans="1:25" ht="20.100000000000001" customHeight="1" x14ac:dyDescent="0.2">
      <c r="A17" s="233" t="s">
        <v>373</v>
      </c>
      <c r="B17" s="229" t="s">
        <v>361</v>
      </c>
      <c r="C17" s="230">
        <v>622456</v>
      </c>
      <c r="D17" s="230">
        <v>622456</v>
      </c>
      <c r="E17" s="230" t="e">
        <v>#REF!</v>
      </c>
      <c r="F17" s="230">
        <v>364000</v>
      </c>
      <c r="G17" s="230">
        <v>62422.79</v>
      </c>
      <c r="H17" s="230">
        <v>560820.61</v>
      </c>
      <c r="I17" s="231">
        <v>196820.61</v>
      </c>
      <c r="J17" s="232">
        <v>154.07159615384614</v>
      </c>
      <c r="K17" s="159"/>
      <c r="L17" s="24"/>
      <c r="M17" s="380"/>
      <c r="N17" s="3"/>
      <c r="O17" s="3"/>
      <c r="P17" s="3"/>
      <c r="Q17" s="3"/>
      <c r="R17" s="3"/>
      <c r="S17" s="32"/>
      <c r="T17" s="32"/>
      <c r="U17" s="33"/>
      <c r="V17" s="33"/>
      <c r="W17" s="34"/>
      <c r="X17" s="33"/>
      <c r="Y17" s="33"/>
    </row>
    <row r="18" spans="1:25" ht="20.100000000000001" customHeight="1" x14ac:dyDescent="0.2">
      <c r="A18" s="233" t="s">
        <v>374</v>
      </c>
      <c r="B18" s="229" t="s">
        <v>362</v>
      </c>
      <c r="C18" s="230">
        <v>480000</v>
      </c>
      <c r="D18" s="230">
        <v>480000</v>
      </c>
      <c r="E18" s="230" t="e">
        <v>#REF!</v>
      </c>
      <c r="F18" s="230">
        <v>350000</v>
      </c>
      <c r="G18" s="230">
        <v>50755.13</v>
      </c>
      <c r="H18" s="230">
        <v>571058.73</v>
      </c>
      <c r="I18" s="234">
        <v>221058.72999999998</v>
      </c>
      <c r="J18" s="232">
        <v>163.15963714285712</v>
      </c>
      <c r="K18" s="159"/>
      <c r="L18" s="24"/>
      <c r="M18" s="380"/>
      <c r="N18" s="24"/>
      <c r="O18" s="3"/>
      <c r="P18" s="3"/>
      <c r="Q18" s="3"/>
      <c r="R18" s="3"/>
      <c r="S18" s="32"/>
      <c r="T18" s="32"/>
      <c r="U18" s="33"/>
      <c r="V18" s="33"/>
      <c r="W18" s="34"/>
      <c r="X18" s="33"/>
      <c r="Y18" s="33"/>
    </row>
    <row r="19" spans="1:25" ht="20.100000000000001" customHeight="1" x14ac:dyDescent="0.2">
      <c r="A19" s="233" t="s">
        <v>375</v>
      </c>
      <c r="B19" s="229" t="s">
        <v>363</v>
      </c>
      <c r="C19" s="230"/>
      <c r="D19" s="230">
        <v>2944864</v>
      </c>
      <c r="E19" s="230"/>
      <c r="F19" s="230">
        <v>2944864</v>
      </c>
      <c r="G19" s="230">
        <v>0</v>
      </c>
      <c r="H19" s="230">
        <v>2944864</v>
      </c>
      <c r="I19" s="234" t="s">
        <v>4</v>
      </c>
      <c r="J19" s="232">
        <v>100</v>
      </c>
      <c r="K19" s="159"/>
      <c r="L19" s="24"/>
      <c r="M19" s="380"/>
      <c r="N19" s="3"/>
      <c r="O19" s="3"/>
      <c r="P19" s="3"/>
      <c r="Q19" s="3"/>
      <c r="R19" s="3"/>
      <c r="S19" s="32"/>
      <c r="T19" s="32"/>
      <c r="U19" s="33"/>
      <c r="V19" s="33"/>
      <c r="W19" s="33"/>
      <c r="X19" s="33"/>
      <c r="Y19" s="33"/>
    </row>
    <row r="20" spans="1:25" ht="20.100000000000001" customHeight="1" x14ac:dyDescent="0.2">
      <c r="A20" s="233" t="s">
        <v>376</v>
      </c>
      <c r="B20" s="229" t="s">
        <v>364</v>
      </c>
      <c r="C20" s="230">
        <v>2100000</v>
      </c>
      <c r="D20" s="230">
        <v>3099998</v>
      </c>
      <c r="E20" s="230" t="e">
        <v>#REF!</v>
      </c>
      <c r="F20" s="230">
        <v>3099998</v>
      </c>
      <c r="G20" s="230">
        <v>0</v>
      </c>
      <c r="H20" s="230">
        <v>3099998</v>
      </c>
      <c r="I20" s="234">
        <v>0</v>
      </c>
      <c r="J20" s="232">
        <v>100</v>
      </c>
      <c r="K20" s="159"/>
      <c r="L20" s="24"/>
      <c r="M20" s="380"/>
      <c r="N20" s="3"/>
      <c r="O20" s="3"/>
      <c r="P20" s="3"/>
      <c r="Q20" s="3"/>
      <c r="R20" s="3"/>
      <c r="S20" s="32"/>
      <c r="T20" s="32"/>
      <c r="U20" s="33"/>
      <c r="V20" s="33"/>
      <c r="W20" s="33"/>
      <c r="X20" s="33"/>
      <c r="Y20" s="33"/>
    </row>
    <row r="21" spans="1:25" ht="20.100000000000001" customHeight="1" x14ac:dyDescent="0.3">
      <c r="A21" s="235"/>
      <c r="B21" s="236"/>
      <c r="C21" s="236"/>
      <c r="D21" s="225"/>
      <c r="E21" s="225"/>
      <c r="F21" s="225" t="s">
        <v>4</v>
      </c>
      <c r="G21" s="225" t="s">
        <v>4</v>
      </c>
      <c r="H21" s="225" t="str">
        <f>G21</f>
        <v xml:space="preserve"> </v>
      </c>
      <c r="I21" s="237"/>
      <c r="J21" s="227"/>
      <c r="K21" s="158"/>
      <c r="L21" s="24"/>
      <c r="M21" s="380"/>
      <c r="N21" s="3"/>
      <c r="O21" s="3"/>
      <c r="P21" s="3"/>
      <c r="Q21" s="3"/>
      <c r="R21" s="3"/>
      <c r="S21" s="32"/>
      <c r="T21" s="32"/>
      <c r="U21" s="33"/>
      <c r="V21" s="33"/>
      <c r="W21" s="33"/>
      <c r="X21" s="33"/>
      <c r="Y21" s="33"/>
    </row>
    <row r="22" spans="1:25" ht="20.100000000000001" customHeight="1" x14ac:dyDescent="0.2">
      <c r="A22" s="376" t="s">
        <v>9</v>
      </c>
      <c r="B22" s="238"/>
      <c r="C22" s="220">
        <f>+C24+C30</f>
        <v>101484833</v>
      </c>
      <c r="D22" s="220">
        <f>+D24+D30</f>
        <v>99840620</v>
      </c>
      <c r="E22" s="220">
        <f>+E24+E30</f>
        <v>99974034</v>
      </c>
      <c r="F22" s="220">
        <v>67494885</v>
      </c>
      <c r="G22" s="220">
        <f>+G24+G30</f>
        <v>6730138</v>
      </c>
      <c r="H22" s="220">
        <f>+K22+G22</f>
        <v>53450324</v>
      </c>
      <c r="I22" s="239">
        <f>F22-H22</f>
        <v>14044561</v>
      </c>
      <c r="J22" s="222">
        <f>+H22/F22*100</f>
        <v>79.191666153664826</v>
      </c>
      <c r="K22" s="160">
        <v>46720186</v>
      </c>
      <c r="L22" s="24"/>
      <c r="M22" s="380"/>
      <c r="N22" s="3"/>
      <c r="O22" s="3"/>
      <c r="P22" s="3"/>
      <c r="Q22" s="3"/>
      <c r="R22" s="3"/>
      <c r="S22" s="35"/>
      <c r="T22" s="35"/>
      <c r="U22" s="33"/>
      <c r="V22" s="33"/>
      <c r="W22" s="33"/>
      <c r="X22" s="33"/>
      <c r="Y22" s="33"/>
    </row>
    <row r="23" spans="1:25" ht="20.100000000000001" customHeight="1" x14ac:dyDescent="0.2">
      <c r="A23" s="218" t="s">
        <v>4</v>
      </c>
      <c r="B23" s="238"/>
      <c r="C23" s="220"/>
      <c r="D23" s="220"/>
      <c r="E23" s="220"/>
      <c r="F23" s="220"/>
      <c r="G23" s="220"/>
      <c r="H23" s="220">
        <f>G23</f>
        <v>0</v>
      </c>
      <c r="I23" s="239"/>
      <c r="J23" s="222"/>
      <c r="K23" s="160">
        <v>0</v>
      </c>
      <c r="L23" s="24"/>
      <c r="M23" s="380"/>
      <c r="N23" s="3"/>
      <c r="O23" s="3"/>
      <c r="P23" s="3"/>
      <c r="Q23" s="3"/>
      <c r="R23" s="3"/>
      <c r="S23" s="32"/>
      <c r="T23" s="32"/>
      <c r="U23" s="33"/>
      <c r="V23" s="33"/>
      <c r="W23" s="33"/>
      <c r="X23" s="33"/>
      <c r="Y23" s="33"/>
    </row>
    <row r="24" spans="1:25" ht="33" customHeight="1" x14ac:dyDescent="0.2">
      <c r="A24" s="240" t="s">
        <v>21</v>
      </c>
      <c r="B24" s="238" t="s">
        <v>22</v>
      </c>
      <c r="C24" s="220">
        <f>SUM(C26:C28)</f>
        <v>97374299</v>
      </c>
      <c r="D24" s="220">
        <f>SUM(D26:D28)</f>
        <v>97374299</v>
      </c>
      <c r="E24" s="220">
        <f t="shared" ref="E24:F24" si="2">SUM(E26:E28)</f>
        <v>94763500</v>
      </c>
      <c r="F24" s="220">
        <v>65028564</v>
      </c>
      <c r="G24" s="220">
        <f>SUM(G26:G28)</f>
        <v>6730138</v>
      </c>
      <c r="H24" s="220">
        <f>+K24+G24</f>
        <v>50984003</v>
      </c>
      <c r="I24" s="239">
        <f>+H24-F24</f>
        <v>-14044561</v>
      </c>
      <c r="J24" s="222">
        <f>+H24/F24*100</f>
        <v>78.402474026644668</v>
      </c>
      <c r="K24" s="160">
        <v>44253865</v>
      </c>
      <c r="L24" s="24" t="e">
        <f>#REF!-Ingresos!H24</f>
        <v>#REF!</v>
      </c>
      <c r="M24" s="378"/>
      <c r="N24" s="3"/>
      <c r="O24" s="3"/>
      <c r="P24" s="3"/>
      <c r="Q24" s="3"/>
      <c r="R24" s="3"/>
      <c r="S24" s="35"/>
      <c r="T24" s="35"/>
      <c r="U24" s="33"/>
      <c r="V24" s="33"/>
      <c r="W24" s="33"/>
      <c r="X24" s="33"/>
      <c r="Y24" s="33"/>
    </row>
    <row r="25" spans="1:25" ht="17.45" customHeight="1" x14ac:dyDescent="0.2">
      <c r="A25" s="240"/>
      <c r="B25" s="238"/>
      <c r="C25" s="220"/>
      <c r="D25" s="220"/>
      <c r="E25" s="220"/>
      <c r="F25" s="220"/>
      <c r="G25" s="220"/>
      <c r="H25" s="220"/>
      <c r="I25" s="239"/>
      <c r="J25" s="222"/>
      <c r="K25" s="160"/>
      <c r="L25" s="24"/>
      <c r="M25" s="380"/>
      <c r="N25" s="3"/>
      <c r="O25" s="3"/>
      <c r="P25" s="3"/>
      <c r="Q25" s="3"/>
      <c r="R25" s="24"/>
      <c r="S25" s="35"/>
      <c r="T25" s="35"/>
      <c r="U25" s="33"/>
      <c r="V25" s="33"/>
      <c r="W25" s="33"/>
      <c r="X25" s="33"/>
      <c r="Y25" s="33"/>
    </row>
    <row r="26" spans="1:25" ht="20.100000000000001" customHeight="1" x14ac:dyDescent="0.3">
      <c r="A26" s="233" t="s">
        <v>377</v>
      </c>
      <c r="B26" s="236"/>
      <c r="C26" s="230">
        <v>84395027</v>
      </c>
      <c r="D26" s="230">
        <v>84395027</v>
      </c>
      <c r="E26" s="230">
        <v>88702609</v>
      </c>
      <c r="F26" s="230">
        <v>56382057</v>
      </c>
      <c r="G26" s="230">
        <v>6720213</v>
      </c>
      <c r="H26" s="230">
        <f>K26+G26</f>
        <v>43408824</v>
      </c>
      <c r="I26" s="231">
        <f>+H26-F26</f>
        <v>-12973233</v>
      </c>
      <c r="J26" s="232">
        <f>+H26/F26*100</f>
        <v>76.99049362459408</v>
      </c>
      <c r="K26" s="159">
        <v>36688611</v>
      </c>
      <c r="L26" s="24">
        <f>K26+G26</f>
        <v>43408824</v>
      </c>
      <c r="M26" s="380"/>
      <c r="N26" s="3"/>
      <c r="O26" s="3"/>
      <c r="P26" s="3"/>
      <c r="Q26" s="3"/>
      <c r="R26" s="3"/>
      <c r="S26" s="32"/>
      <c r="T26" s="32"/>
      <c r="U26" s="33"/>
      <c r="V26" s="33"/>
      <c r="W26" s="33"/>
      <c r="X26" s="33"/>
      <c r="Y26" s="33"/>
    </row>
    <row r="27" spans="1:25" ht="20.100000000000001" customHeight="1" x14ac:dyDescent="0.2">
      <c r="A27" s="233" t="s">
        <v>378</v>
      </c>
      <c r="B27" s="229" t="s">
        <v>4</v>
      </c>
      <c r="C27" s="230">
        <v>115235</v>
      </c>
      <c r="D27" s="230">
        <v>115235</v>
      </c>
      <c r="E27" s="230" t="s">
        <v>4</v>
      </c>
      <c r="F27" s="230">
        <v>69925</v>
      </c>
      <c r="G27" s="230">
        <v>9925</v>
      </c>
      <c r="H27" s="230">
        <f>+G27+K27</f>
        <v>69925</v>
      </c>
      <c r="I27" s="231"/>
      <c r="J27" s="232"/>
      <c r="K27" s="156">
        <v>60000</v>
      </c>
      <c r="L27" s="24">
        <f>K27+G27</f>
        <v>69925</v>
      </c>
      <c r="M27" s="380"/>
      <c r="N27" s="3"/>
      <c r="O27" s="3"/>
      <c r="P27" s="3"/>
      <c r="Q27" s="3"/>
      <c r="R27" s="3"/>
      <c r="S27" s="32"/>
      <c r="T27" s="32"/>
      <c r="U27" s="33"/>
      <c r="V27" s="33"/>
      <c r="W27" s="33"/>
      <c r="X27" s="33"/>
      <c r="Y27" s="33"/>
    </row>
    <row r="28" spans="1:25" ht="20.100000000000001" customHeight="1" x14ac:dyDescent="0.2">
      <c r="A28" s="233" t="s">
        <v>379</v>
      </c>
      <c r="B28" s="229"/>
      <c r="C28" s="230">
        <v>12864037</v>
      </c>
      <c r="D28" s="230">
        <v>12864037</v>
      </c>
      <c r="E28" s="230">
        <v>6060891</v>
      </c>
      <c r="F28" s="230">
        <v>8576582</v>
      </c>
      <c r="G28" s="230">
        <v>0</v>
      </c>
      <c r="H28" s="230">
        <f>+G28+K28</f>
        <v>7505254</v>
      </c>
      <c r="I28" s="231">
        <f>+H28-F28</f>
        <v>-1071328</v>
      </c>
      <c r="J28" s="232">
        <f>+H28/F28*100</f>
        <v>87.508683529172814</v>
      </c>
      <c r="K28" s="156">
        <v>7505254</v>
      </c>
      <c r="L28" s="24">
        <f>K28+G28</f>
        <v>7505254</v>
      </c>
      <c r="M28" s="380"/>
      <c r="N28" s="3"/>
      <c r="O28" s="3"/>
      <c r="P28" s="3"/>
      <c r="Q28" s="3"/>
      <c r="R28" s="3"/>
      <c r="S28" s="32"/>
      <c r="T28" s="32"/>
      <c r="U28" s="33"/>
      <c r="V28" s="33"/>
      <c r="W28" s="33"/>
      <c r="X28" s="33"/>
      <c r="Y28" s="33"/>
    </row>
    <row r="29" spans="1:25" ht="20.100000000000001" customHeight="1" x14ac:dyDescent="0.3">
      <c r="A29" s="235" t="s">
        <v>4</v>
      </c>
      <c r="B29" s="236"/>
      <c r="C29" s="225" t="s">
        <v>4</v>
      </c>
      <c r="D29" s="225" t="s">
        <v>4</v>
      </c>
      <c r="E29" s="225" t="s">
        <v>4</v>
      </c>
      <c r="F29" s="241" t="s">
        <v>4</v>
      </c>
      <c r="G29" s="230" t="s">
        <v>4</v>
      </c>
      <c r="H29" s="225" t="s">
        <v>4</v>
      </c>
      <c r="I29" s="242"/>
      <c r="J29" s="227"/>
      <c r="K29" s="158" t="s">
        <v>4</v>
      </c>
      <c r="L29" s="24"/>
      <c r="M29" s="380"/>
      <c r="N29" s="3"/>
      <c r="O29" s="3"/>
      <c r="P29" s="3"/>
      <c r="Q29" s="3"/>
      <c r="R29" s="3"/>
      <c r="S29" s="32"/>
      <c r="T29" s="32"/>
      <c r="U29" s="33"/>
      <c r="V29" s="33"/>
      <c r="W29" s="33"/>
      <c r="X29" s="33"/>
      <c r="Y29" s="33"/>
    </row>
    <row r="30" spans="1:25" ht="23.25" customHeight="1" x14ac:dyDescent="0.2">
      <c r="A30" s="240" t="s">
        <v>23</v>
      </c>
      <c r="B30" s="238" t="s">
        <v>24</v>
      </c>
      <c r="C30" s="220">
        <v>4110534</v>
      </c>
      <c r="D30" s="220">
        <f>4110534-1644213</f>
        <v>2466321</v>
      </c>
      <c r="E30" s="220">
        <v>5210534</v>
      </c>
      <c r="F30" s="220">
        <v>2466321</v>
      </c>
      <c r="G30" s="220">
        <v>0</v>
      </c>
      <c r="H30" s="220">
        <f>+G30+K30</f>
        <v>2466321</v>
      </c>
      <c r="I30" s="221">
        <f>+H30-F30</f>
        <v>0</v>
      </c>
      <c r="J30" s="222">
        <f>+H30/F30*100</f>
        <v>100</v>
      </c>
      <c r="K30" s="160">
        <v>2466321</v>
      </c>
      <c r="L30" s="24" t="s">
        <v>4</v>
      </c>
      <c r="M30" s="380"/>
      <c r="N30" s="3"/>
      <c r="O30" s="3"/>
      <c r="P30" s="3"/>
      <c r="Q30" s="3"/>
      <c r="R30" s="3"/>
      <c r="S30" s="36"/>
      <c r="T30" s="36"/>
      <c r="U30" s="33"/>
      <c r="V30" s="33"/>
      <c r="W30" s="33"/>
      <c r="X30" s="33"/>
      <c r="Y30" s="33"/>
    </row>
    <row r="31" spans="1:25" ht="20.100000000000001" customHeight="1" thickBot="1" x14ac:dyDescent="0.35">
      <c r="A31" s="164" t="s">
        <v>4</v>
      </c>
      <c r="B31" s="165"/>
      <c r="C31" s="165"/>
      <c r="D31" s="166"/>
      <c r="E31" s="166"/>
      <c r="F31" s="166">
        <v>0</v>
      </c>
      <c r="G31" s="181" t="s">
        <v>4</v>
      </c>
      <c r="H31" s="166" t="s">
        <v>4</v>
      </c>
      <c r="I31" s="162"/>
      <c r="J31" s="163"/>
      <c r="K31" s="3" t="s">
        <v>4</v>
      </c>
      <c r="L31" s="3"/>
      <c r="M31" s="37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x14ac:dyDescent="0.3">
      <c r="A32" s="53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3"/>
      <c r="L32" s="3"/>
      <c r="M32" s="37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10" ht="15.75" x14ac:dyDescent="0.3">
      <c r="A33" s="52" t="s">
        <v>4</v>
      </c>
      <c r="B33" s="52"/>
      <c r="C33" s="52"/>
      <c r="D33" s="52"/>
      <c r="E33" s="52"/>
      <c r="F33" s="52" t="s">
        <v>4</v>
      </c>
      <c r="G33" s="52"/>
      <c r="H33" s="52"/>
      <c r="I33" s="52"/>
      <c r="J33" s="52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88" firstPageNumber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 tint="0.59999389629810485"/>
  </sheetPr>
  <dimension ref="A1:W212"/>
  <sheetViews>
    <sheetView showGridLines="0" showZeros="0" topLeftCell="A182" workbookViewId="0">
      <selection activeCell="D224" sqref="D223:D224"/>
    </sheetView>
  </sheetViews>
  <sheetFormatPr baseColWidth="10" defaultColWidth="11.42578125" defaultRowHeight="12.75" x14ac:dyDescent="0.2"/>
  <cols>
    <col min="1" max="1" width="4.85546875" style="26" customWidth="1"/>
    <col min="2" max="2" width="32.28515625" style="26" customWidth="1"/>
    <col min="3" max="3" width="11.5703125" style="26" customWidth="1"/>
    <col min="4" max="5" width="11.7109375" style="26" customWidth="1"/>
    <col min="6" max="6" width="10.85546875" style="26" customWidth="1"/>
    <col min="7" max="7" width="10.28515625" style="26" customWidth="1"/>
    <col min="8" max="8" width="11" style="26" customWidth="1"/>
    <col min="9" max="9" width="11" style="26" hidden="1" customWidth="1"/>
    <col min="10" max="10" width="9.85546875" style="26" customWidth="1"/>
    <col min="11" max="11" width="0.140625" style="26" hidden="1" customWidth="1"/>
    <col min="12" max="12" width="10.28515625" style="26" customWidth="1"/>
    <col min="13" max="13" width="4.28515625" style="26" hidden="1" customWidth="1"/>
    <col min="14" max="14" width="12.28515625" style="26" customWidth="1"/>
    <col min="15" max="15" width="13" customWidth="1"/>
    <col min="16" max="16" width="12.7109375" customWidth="1"/>
  </cols>
  <sheetData>
    <row r="1" spans="1:18" hidden="1" x14ac:dyDescent="0.2"/>
    <row r="2" spans="1:18" ht="15.75" x14ac:dyDescent="0.25">
      <c r="A2" s="388" t="s">
        <v>310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1:18" ht="15.75" x14ac:dyDescent="0.25">
      <c r="A3" s="388" t="s">
        <v>311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1:18" ht="15" x14ac:dyDescent="0.25">
      <c r="A4" s="389" t="s">
        <v>312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R4" t="s">
        <v>4</v>
      </c>
    </row>
    <row r="5" spans="1:18" ht="15" x14ac:dyDescent="0.25">
      <c r="A5" s="389" t="s">
        <v>381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</row>
    <row r="6" spans="1:18" ht="6.75" customHeight="1" x14ac:dyDescent="0.2">
      <c r="A6" s="27"/>
      <c r="B6" s="27"/>
      <c r="C6" s="27"/>
      <c r="D6" s="27"/>
      <c r="E6" s="27"/>
      <c r="F6" s="27"/>
      <c r="G6" s="290"/>
      <c r="H6" s="290"/>
      <c r="I6" s="290"/>
      <c r="J6" s="27"/>
      <c r="K6" s="27"/>
      <c r="L6" s="27"/>
      <c r="M6" s="27"/>
      <c r="N6" s="27"/>
    </row>
    <row r="7" spans="1:18" ht="0.75" customHeight="1" thickBot="1" x14ac:dyDescent="0.25">
      <c r="A7" s="27"/>
      <c r="B7" s="27"/>
      <c r="C7" s="27"/>
      <c r="D7" s="27"/>
      <c r="E7" s="27"/>
      <c r="F7" s="27"/>
      <c r="G7" s="290"/>
      <c r="H7" s="290"/>
      <c r="I7" s="290"/>
      <c r="J7" s="27"/>
      <c r="K7" s="27"/>
      <c r="L7" s="27"/>
      <c r="M7" s="27"/>
      <c r="N7" s="27"/>
    </row>
    <row r="8" spans="1:18" ht="12.75" customHeight="1" x14ac:dyDescent="0.2">
      <c r="A8" s="416" t="s">
        <v>302</v>
      </c>
      <c r="B8" s="414" t="s">
        <v>0</v>
      </c>
      <c r="C8" s="404" t="s">
        <v>13</v>
      </c>
      <c r="D8" s="404"/>
      <c r="E8" s="404"/>
      <c r="F8" s="404"/>
      <c r="G8" s="422" t="s">
        <v>25</v>
      </c>
      <c r="H8" s="423"/>
      <c r="I8" s="424"/>
      <c r="J8" s="406" t="s">
        <v>26</v>
      </c>
      <c r="K8" s="419" t="s">
        <v>341</v>
      </c>
      <c r="L8" s="428" t="s">
        <v>367</v>
      </c>
      <c r="M8" s="429"/>
      <c r="N8" s="409" t="s">
        <v>305</v>
      </c>
    </row>
    <row r="9" spans="1:18" ht="4.5" customHeight="1" x14ac:dyDescent="0.2">
      <c r="A9" s="417"/>
      <c r="B9" s="412"/>
      <c r="C9" s="405"/>
      <c r="D9" s="405"/>
      <c r="E9" s="405"/>
      <c r="F9" s="405"/>
      <c r="G9" s="425"/>
      <c r="H9" s="426"/>
      <c r="I9" s="427"/>
      <c r="J9" s="407"/>
      <c r="K9" s="420"/>
      <c r="L9" s="430"/>
      <c r="M9" s="431"/>
      <c r="N9" s="410"/>
    </row>
    <row r="10" spans="1:18" ht="23.25" customHeight="1" x14ac:dyDescent="0.2">
      <c r="A10" s="417"/>
      <c r="B10" s="412"/>
      <c r="C10" s="412" t="s">
        <v>27</v>
      </c>
      <c r="D10" s="412" t="s">
        <v>28</v>
      </c>
      <c r="E10" s="340" t="s">
        <v>5</v>
      </c>
      <c r="F10" s="340" t="s">
        <v>2</v>
      </c>
      <c r="G10" s="288" t="s">
        <v>14</v>
      </c>
      <c r="H10" s="287" t="s">
        <v>29</v>
      </c>
      <c r="I10" s="287" t="s">
        <v>354</v>
      </c>
      <c r="J10" s="408"/>
      <c r="K10" s="421"/>
      <c r="L10" s="432"/>
      <c r="M10" s="433"/>
      <c r="N10" s="411"/>
    </row>
    <row r="11" spans="1:18" ht="15" customHeight="1" thickBot="1" x14ac:dyDescent="0.25">
      <c r="A11" s="418"/>
      <c r="B11" s="415"/>
      <c r="C11" s="413"/>
      <c r="D11" s="413"/>
      <c r="E11" s="186">
        <v>1</v>
      </c>
      <c r="F11" s="186">
        <v>2</v>
      </c>
      <c r="G11" s="187">
        <v>3</v>
      </c>
      <c r="H11" s="188">
        <v>4</v>
      </c>
      <c r="I11" s="289">
        <v>5</v>
      </c>
      <c r="J11" s="189">
        <v>6</v>
      </c>
      <c r="K11" s="189"/>
      <c r="L11" s="190" t="s">
        <v>355</v>
      </c>
      <c r="M11" s="191" t="s">
        <v>303</v>
      </c>
      <c r="N11" s="192" t="s">
        <v>304</v>
      </c>
    </row>
    <row r="12" spans="1:18" ht="19.5" customHeight="1" x14ac:dyDescent="0.2">
      <c r="A12" s="368" t="s">
        <v>30</v>
      </c>
      <c r="B12" s="341" t="s">
        <v>31</v>
      </c>
      <c r="C12" s="342">
        <f>SUM(C13+C17+C23+C24+C25+C30+C32)</f>
        <v>100537071</v>
      </c>
      <c r="D12" s="196">
        <f>SUM(D13+D17+D23+D24+D25+D30+D32)</f>
        <v>1421951</v>
      </c>
      <c r="E12" s="342">
        <f>SUM(C12:D12)</f>
        <v>101959022</v>
      </c>
      <c r="F12" s="342">
        <f>SUM(F13+F17+F23+F24+F25+F30+F32)</f>
        <v>65735611</v>
      </c>
      <c r="G12" s="342">
        <f>SUM(G13+G17+G23+G24+G25+G30+G32)</f>
        <v>9123670.5099999998</v>
      </c>
      <c r="H12" s="342">
        <f>O12+G12</f>
        <v>49355667.169999994</v>
      </c>
      <c r="I12" s="342">
        <f>SUM(I13+I17+I23+I24+I25+I30+I32)</f>
        <v>33112964.799999997</v>
      </c>
      <c r="J12" s="342">
        <f>SUM(J13+J17+J23+J24+J25+J30+J32)</f>
        <v>46415839.309999995</v>
      </c>
      <c r="K12" s="342">
        <f>H12-J12</f>
        <v>2939827.8599999994</v>
      </c>
      <c r="L12" s="343">
        <f t="shared" ref="L12:L38" si="0">+F12-H12</f>
        <v>16379943.830000006</v>
      </c>
      <c r="M12" s="343">
        <f t="shared" ref="M12:M29" si="1">+E12-H12</f>
        <v>52603354.830000006</v>
      </c>
      <c r="N12" s="344">
        <f t="shared" ref="N12:N29" si="2">+H12*100/F12</f>
        <v>75.082084762245515</v>
      </c>
      <c r="O12" s="198">
        <v>40231996.659999996</v>
      </c>
      <c r="P12" s="50"/>
    </row>
    <row r="13" spans="1:18" ht="17.25" customHeight="1" x14ac:dyDescent="0.2">
      <c r="A13" s="59" t="s">
        <v>32</v>
      </c>
      <c r="B13" s="60" t="s">
        <v>33</v>
      </c>
      <c r="C13" s="61">
        <f>SUM(C14:C16)</f>
        <v>70534801</v>
      </c>
      <c r="D13" s="193">
        <f>SUM(D14:D16)</f>
        <v>614798</v>
      </c>
      <c r="E13" s="61">
        <f>+E14+E15+E16</f>
        <v>71149599</v>
      </c>
      <c r="F13" s="61">
        <f>SUM(F14:F16)</f>
        <v>48921044</v>
      </c>
      <c r="G13" s="61">
        <f>SUM(G14:G16)</f>
        <v>7145810.3500000006</v>
      </c>
      <c r="H13" s="61">
        <f>SUM(H14:H16)</f>
        <v>35688773.189999998</v>
      </c>
      <c r="I13" s="61">
        <f>SUM(I14:I16)</f>
        <v>23515719.189999998</v>
      </c>
      <c r="J13" s="61">
        <f>SUM(J14:J16)</f>
        <v>35688773.189999998</v>
      </c>
      <c r="K13" s="61"/>
      <c r="L13" s="62">
        <f t="shared" si="0"/>
        <v>13232270.810000002</v>
      </c>
      <c r="M13" s="62">
        <f t="shared" si="1"/>
        <v>35460825.810000002</v>
      </c>
      <c r="N13" s="167">
        <f t="shared" si="2"/>
        <v>72.95178163000773</v>
      </c>
      <c r="O13" s="197">
        <v>28542962.839999996</v>
      </c>
      <c r="P13" s="50"/>
    </row>
    <row r="14" spans="1:18" x14ac:dyDescent="0.2">
      <c r="A14" s="54" t="s">
        <v>34</v>
      </c>
      <c r="B14" s="55" t="s">
        <v>33</v>
      </c>
      <c r="C14" s="56">
        <v>60782390</v>
      </c>
      <c r="D14" s="57">
        <v>575653</v>
      </c>
      <c r="E14" s="56">
        <f t="shared" ref="E14:E29" si="3">+C14+D14</f>
        <v>61358043</v>
      </c>
      <c r="F14" s="56">
        <v>40823749</v>
      </c>
      <c r="G14" s="56">
        <v>4904922.74</v>
      </c>
      <c r="H14" s="58">
        <f>+G14+O14</f>
        <v>31162001.43</v>
      </c>
      <c r="I14" s="56">
        <v>21712874.579999998</v>
      </c>
      <c r="J14" s="56">
        <v>31162001.43</v>
      </c>
      <c r="K14" s="56">
        <f>H14-J14</f>
        <v>0</v>
      </c>
      <c r="L14" s="58">
        <f t="shared" si="0"/>
        <v>9661747.5700000003</v>
      </c>
      <c r="M14" s="58">
        <f t="shared" si="1"/>
        <v>30196041.57</v>
      </c>
      <c r="N14" s="168">
        <f t="shared" si="2"/>
        <v>76.333022305227288</v>
      </c>
      <c r="O14" s="197">
        <v>26257078.689999998</v>
      </c>
      <c r="P14" s="50"/>
      <c r="Q14" t="s">
        <v>4</v>
      </c>
    </row>
    <row r="15" spans="1:18" x14ac:dyDescent="0.2">
      <c r="A15" s="54" t="s">
        <v>35</v>
      </c>
      <c r="B15" s="55" t="s">
        <v>36</v>
      </c>
      <c r="C15" s="56">
        <v>3041239</v>
      </c>
      <c r="D15" s="56">
        <v>2545</v>
      </c>
      <c r="E15" s="56">
        <f>SUM(C15:D15)</f>
        <v>3043784</v>
      </c>
      <c r="F15" s="56">
        <v>2008274</v>
      </c>
      <c r="G15" s="56">
        <v>257942.39999999999</v>
      </c>
      <c r="H15" s="58">
        <f>+G15+O15</f>
        <v>1489887.69</v>
      </c>
      <c r="I15" s="56">
        <v>987501.04</v>
      </c>
      <c r="J15" s="56">
        <v>1489887.69</v>
      </c>
      <c r="K15" s="56">
        <f>H15-J15</f>
        <v>0</v>
      </c>
      <c r="L15" s="58">
        <f t="shared" si="0"/>
        <v>518386.31000000006</v>
      </c>
      <c r="M15" s="58">
        <f t="shared" si="1"/>
        <v>1553896.31</v>
      </c>
      <c r="N15" s="168">
        <f t="shared" si="2"/>
        <v>74.187470932751211</v>
      </c>
      <c r="O15" s="197">
        <v>1231945.29</v>
      </c>
      <c r="P15" s="50"/>
    </row>
    <row r="16" spans="1:18" x14ac:dyDescent="0.2">
      <c r="A16" s="54" t="s">
        <v>37</v>
      </c>
      <c r="B16" s="55" t="s">
        <v>38</v>
      </c>
      <c r="C16" s="56">
        <v>6711172</v>
      </c>
      <c r="D16" s="56">
        <v>36600</v>
      </c>
      <c r="E16" s="56">
        <f t="shared" si="3"/>
        <v>6747772</v>
      </c>
      <c r="F16" s="56">
        <v>6089021</v>
      </c>
      <c r="G16" s="56">
        <v>1982945.21</v>
      </c>
      <c r="H16" s="58">
        <f>+G16+O16</f>
        <v>3036884.07</v>
      </c>
      <c r="I16" s="56">
        <v>815343.57</v>
      </c>
      <c r="J16" s="56">
        <v>3036884.07</v>
      </c>
      <c r="K16" s="56">
        <f>H16-J16</f>
        <v>0</v>
      </c>
      <c r="L16" s="58">
        <f t="shared" si="0"/>
        <v>3052136.93</v>
      </c>
      <c r="M16" s="58">
        <f t="shared" si="1"/>
        <v>3710887.93</v>
      </c>
      <c r="N16" s="168">
        <f t="shared" si="2"/>
        <v>49.874751129943547</v>
      </c>
      <c r="O16" s="197">
        <v>1053938.8599999999</v>
      </c>
      <c r="P16" s="50"/>
    </row>
    <row r="17" spans="1:16" s="29" customFormat="1" ht="15" customHeight="1" x14ac:dyDescent="0.2">
      <c r="A17" s="59" t="s">
        <v>39</v>
      </c>
      <c r="B17" s="60" t="s">
        <v>40</v>
      </c>
      <c r="C17" s="61">
        <f>SUM(C18:C22)</f>
        <v>14687002</v>
      </c>
      <c r="D17" s="57">
        <f>SUM(D18:D22)</f>
        <v>-424368</v>
      </c>
      <c r="E17" s="61">
        <f t="shared" si="3"/>
        <v>14262634</v>
      </c>
      <c r="F17" s="61">
        <f>SUM(F18:F22)</f>
        <v>7801713</v>
      </c>
      <c r="G17" s="61">
        <f>SUM(G18:G22)</f>
        <v>1016749.8200000001</v>
      </c>
      <c r="H17" s="61">
        <f>SUM(H18:H22)</f>
        <v>6725817.7700000005</v>
      </c>
      <c r="I17" s="61">
        <f>SUM(I18:I22)</f>
        <v>4694491.88</v>
      </c>
      <c r="J17" s="61">
        <f>SUM(J18:J22)</f>
        <v>5725141.9699999997</v>
      </c>
      <c r="K17" s="61"/>
      <c r="L17" s="62">
        <f t="shared" si="0"/>
        <v>1075895.2299999995</v>
      </c>
      <c r="M17" s="62">
        <f t="shared" si="1"/>
        <v>7536816.2299999995</v>
      </c>
      <c r="N17" s="167">
        <f t="shared" si="2"/>
        <v>86.209500016214392</v>
      </c>
      <c r="O17" s="198">
        <v>5709067.9500000002</v>
      </c>
      <c r="P17" s="51"/>
    </row>
    <row r="18" spans="1:16" s="29" customFormat="1" ht="16.149999999999999" customHeight="1" x14ac:dyDescent="0.2">
      <c r="A18" s="54" t="s">
        <v>41</v>
      </c>
      <c r="B18" s="55" t="s">
        <v>42</v>
      </c>
      <c r="C18" s="56">
        <v>207342</v>
      </c>
      <c r="D18" s="56">
        <v>0</v>
      </c>
      <c r="E18" s="56">
        <f t="shared" si="3"/>
        <v>207342</v>
      </c>
      <c r="F18" s="58">
        <v>111771</v>
      </c>
      <c r="G18" s="58">
        <v>16073.92</v>
      </c>
      <c r="H18" s="58">
        <f>+G18+O18</f>
        <v>61267.149999999994</v>
      </c>
      <c r="I18" s="58">
        <v>31292.959999999999</v>
      </c>
      <c r="J18" s="58">
        <v>61267.15</v>
      </c>
      <c r="K18" s="56">
        <f>H18-J18</f>
        <v>0</v>
      </c>
      <c r="L18" s="58">
        <f t="shared" si="0"/>
        <v>50503.850000000006</v>
      </c>
      <c r="M18" s="58">
        <f t="shared" si="1"/>
        <v>146074.85</v>
      </c>
      <c r="N18" s="168">
        <f t="shared" si="2"/>
        <v>54.814889372019564</v>
      </c>
      <c r="O18" s="197">
        <v>45193.229999999996</v>
      </c>
      <c r="P18" s="51"/>
    </row>
    <row r="19" spans="1:16" s="29" customFormat="1" ht="17.45" hidden="1" customHeight="1" x14ac:dyDescent="0.2">
      <c r="A19" s="54"/>
      <c r="B19" s="55"/>
      <c r="C19" s="56"/>
      <c r="D19" s="56"/>
      <c r="E19" s="56"/>
      <c r="F19" s="58" t="s">
        <v>4</v>
      </c>
      <c r="G19" s="58"/>
      <c r="H19" s="58"/>
      <c r="I19" s="58"/>
      <c r="J19" s="58"/>
      <c r="K19" s="56"/>
      <c r="L19" s="58"/>
      <c r="M19" s="58"/>
      <c r="N19" s="168"/>
      <c r="O19" s="197"/>
      <c r="P19" s="51"/>
    </row>
    <row r="20" spans="1:16" s="29" customFormat="1" ht="13.9" hidden="1" customHeight="1" x14ac:dyDescent="0.2">
      <c r="A20" s="54"/>
      <c r="B20" s="55"/>
      <c r="C20" s="56"/>
      <c r="D20" s="56"/>
      <c r="E20" s="56"/>
      <c r="F20" s="58" t="s">
        <v>4</v>
      </c>
      <c r="G20" s="58"/>
      <c r="H20" s="58"/>
      <c r="I20" s="58"/>
      <c r="J20" s="58"/>
      <c r="K20" s="56"/>
      <c r="L20" s="58"/>
      <c r="M20" s="58"/>
      <c r="N20" s="168"/>
      <c r="O20" s="197"/>
      <c r="P20" s="51"/>
    </row>
    <row r="21" spans="1:16" s="29" customFormat="1" ht="13.9" customHeight="1" x14ac:dyDescent="0.2">
      <c r="A21" s="161" t="s">
        <v>338</v>
      </c>
      <c r="B21" s="55" t="s">
        <v>43</v>
      </c>
      <c r="C21" s="56">
        <v>1625280</v>
      </c>
      <c r="D21" s="56">
        <v>0</v>
      </c>
      <c r="E21" s="56">
        <f>+C21+D21</f>
        <v>1625280</v>
      </c>
      <c r="F21" s="63">
        <v>1083520</v>
      </c>
      <c r="G21" s="63">
        <v>93709.5</v>
      </c>
      <c r="H21" s="58">
        <f>+G21+O21</f>
        <v>710445.85</v>
      </c>
      <c r="I21" s="63">
        <v>523026.85</v>
      </c>
      <c r="J21" s="56">
        <v>616736.35</v>
      </c>
      <c r="K21" s="56">
        <f>H21-J21</f>
        <v>93709.5</v>
      </c>
      <c r="L21" s="58">
        <f>+F21-H21</f>
        <v>373074.15</v>
      </c>
      <c r="M21" s="58">
        <f>+E21-H21</f>
        <v>914834.15</v>
      </c>
      <c r="N21" s="168">
        <f>+H21*100/F21</f>
        <v>65.56831899734199</v>
      </c>
      <c r="O21" s="197">
        <v>616736.35</v>
      </c>
      <c r="P21" s="51"/>
    </row>
    <row r="22" spans="1:16" s="29" customFormat="1" ht="15.6" customHeight="1" x14ac:dyDescent="0.2">
      <c r="A22" s="54" t="s">
        <v>44</v>
      </c>
      <c r="B22" s="55" t="s">
        <v>45</v>
      </c>
      <c r="C22" s="56">
        <v>12854380</v>
      </c>
      <c r="D22" s="57">
        <v>-424368</v>
      </c>
      <c r="E22" s="56">
        <f>SUM(C22:D22)</f>
        <v>12430012</v>
      </c>
      <c r="F22" s="56">
        <v>6606422</v>
      </c>
      <c r="G22" s="63">
        <v>906966.4</v>
      </c>
      <c r="H22" s="58">
        <f>+G22+O22</f>
        <v>5954104.7700000005</v>
      </c>
      <c r="I22" s="63">
        <v>4140172.07</v>
      </c>
      <c r="J22" s="56">
        <v>5047138.47</v>
      </c>
      <c r="K22" s="56">
        <f>H22-J22</f>
        <v>906966.30000000075</v>
      </c>
      <c r="L22" s="58">
        <f t="shared" si="0"/>
        <v>652317.22999999952</v>
      </c>
      <c r="M22" s="58">
        <f t="shared" si="1"/>
        <v>6475907.2299999995</v>
      </c>
      <c r="N22" s="168">
        <f t="shared" si="2"/>
        <v>90.126013294336929</v>
      </c>
      <c r="O22" s="197">
        <v>5047138.37</v>
      </c>
      <c r="P22" s="51"/>
    </row>
    <row r="23" spans="1:16" s="29" customFormat="1" x14ac:dyDescent="0.2">
      <c r="A23" s="59" t="s">
        <v>46</v>
      </c>
      <c r="B23" s="60" t="s">
        <v>47</v>
      </c>
      <c r="C23" s="61">
        <v>222000</v>
      </c>
      <c r="D23" s="61">
        <v>0</v>
      </c>
      <c r="E23" s="61">
        <f t="shared" si="3"/>
        <v>222000</v>
      </c>
      <c r="F23" s="61">
        <v>129000</v>
      </c>
      <c r="G23" s="61">
        <v>17800</v>
      </c>
      <c r="H23" s="62">
        <f>+G23+O23</f>
        <v>123206.67</v>
      </c>
      <c r="I23" s="61">
        <v>87606.67</v>
      </c>
      <c r="J23" s="199">
        <v>105406.67</v>
      </c>
      <c r="K23" s="61"/>
      <c r="L23" s="62">
        <f t="shared" si="0"/>
        <v>5793.3300000000017</v>
      </c>
      <c r="M23" s="62">
        <f t="shared" si="1"/>
        <v>98793.33</v>
      </c>
      <c r="N23" s="167">
        <f t="shared" si="2"/>
        <v>95.509046511627901</v>
      </c>
      <c r="O23" s="197">
        <v>105406.67</v>
      </c>
      <c r="P23" s="51"/>
    </row>
    <row r="24" spans="1:16" s="29" customFormat="1" x14ac:dyDescent="0.2">
      <c r="A24" s="59" t="s">
        <v>48</v>
      </c>
      <c r="B24" s="60" t="s">
        <v>49</v>
      </c>
      <c r="C24" s="61">
        <v>2229231</v>
      </c>
      <c r="D24" s="180">
        <v>-198000</v>
      </c>
      <c r="E24" s="61">
        <f t="shared" si="3"/>
        <v>2031231</v>
      </c>
      <c r="F24" s="62">
        <v>545079</v>
      </c>
      <c r="G24" s="62">
        <v>2393.09</v>
      </c>
      <c r="H24" s="62">
        <f>+G24+O24</f>
        <v>516074.78000000009</v>
      </c>
      <c r="I24" s="62">
        <v>511288.6</v>
      </c>
      <c r="J24" s="62">
        <v>513681.69</v>
      </c>
      <c r="K24" s="62"/>
      <c r="L24" s="62">
        <f t="shared" si="0"/>
        <v>29004.219999999914</v>
      </c>
      <c r="M24" s="62">
        <f t="shared" si="1"/>
        <v>1515156.22</v>
      </c>
      <c r="N24" s="167">
        <f t="shared" si="2"/>
        <v>94.678896086622316</v>
      </c>
      <c r="O24" s="197">
        <v>513681.69000000006</v>
      </c>
      <c r="P24" s="51"/>
    </row>
    <row r="25" spans="1:16" s="29" customFormat="1" ht="14.25" customHeight="1" x14ac:dyDescent="0.2">
      <c r="A25" s="59" t="s">
        <v>50</v>
      </c>
      <c r="B25" s="60" t="s">
        <v>51</v>
      </c>
      <c r="C25" s="61">
        <f>SUM(C26:C29)</f>
        <v>12864037</v>
      </c>
      <c r="D25" s="61">
        <f>SUM(D26:D29)</f>
        <v>378521</v>
      </c>
      <c r="E25" s="61">
        <f t="shared" si="3"/>
        <v>13242558</v>
      </c>
      <c r="F25" s="61">
        <f>SUM(F26:F29)</f>
        <v>7883775</v>
      </c>
      <c r="G25" s="61">
        <f>SUM(G26:G29)</f>
        <v>887800.98</v>
      </c>
      <c r="H25" s="61">
        <f>SUM(H26:H29)</f>
        <v>6033511.2999999998</v>
      </c>
      <c r="I25" s="61">
        <f>SUM(I26:I29)</f>
        <v>4145539.81</v>
      </c>
      <c r="J25" s="61">
        <f>SUM(J26:J29)</f>
        <v>4174342.07</v>
      </c>
      <c r="K25" s="61"/>
      <c r="L25" s="62">
        <f t="shared" si="0"/>
        <v>1850263.7000000002</v>
      </c>
      <c r="M25" s="62">
        <f t="shared" si="1"/>
        <v>7209046.7000000002</v>
      </c>
      <c r="N25" s="167">
        <f t="shared" si="2"/>
        <v>76.530739398321231</v>
      </c>
      <c r="O25" s="198">
        <v>5145710.3199999994</v>
      </c>
      <c r="P25" s="51"/>
    </row>
    <row r="26" spans="1:16" s="29" customFormat="1" ht="18.600000000000001" customHeight="1" x14ac:dyDescent="0.2">
      <c r="A26" s="54" t="s">
        <v>52</v>
      </c>
      <c r="B26" s="80" t="s">
        <v>53</v>
      </c>
      <c r="C26" s="56">
        <v>10728917</v>
      </c>
      <c r="D26" s="56">
        <v>314350</v>
      </c>
      <c r="E26" s="56">
        <f t="shared" si="3"/>
        <v>11043267</v>
      </c>
      <c r="F26" s="56">
        <v>6572427</v>
      </c>
      <c r="G26" s="56">
        <v>743401.07</v>
      </c>
      <c r="H26" s="58">
        <f>+O26+G26</f>
        <v>5065218.6500000004</v>
      </c>
      <c r="I26" s="56">
        <v>3485647.52</v>
      </c>
      <c r="J26" s="56">
        <v>3522866.1</v>
      </c>
      <c r="K26" s="56">
        <f>H26-J26</f>
        <v>1542352.5500000003</v>
      </c>
      <c r="L26" s="58">
        <f t="shared" si="0"/>
        <v>1507208.3499999996</v>
      </c>
      <c r="M26" s="58">
        <f t="shared" si="1"/>
        <v>5978048.3499999996</v>
      </c>
      <c r="N26" s="168">
        <f t="shared" si="2"/>
        <v>77.067704974129043</v>
      </c>
      <c r="O26" s="197">
        <v>4321817.58</v>
      </c>
      <c r="P26" s="51"/>
    </row>
    <row r="27" spans="1:16" s="29" customFormat="1" ht="13.5" customHeight="1" x14ac:dyDescent="0.2">
      <c r="A27" s="54" t="s">
        <v>54</v>
      </c>
      <c r="B27" s="55" t="s">
        <v>55</v>
      </c>
      <c r="C27" s="56">
        <v>1281073</v>
      </c>
      <c r="D27" s="56">
        <v>38488</v>
      </c>
      <c r="E27" s="56">
        <f t="shared" si="3"/>
        <v>1319561</v>
      </c>
      <c r="F27" s="56">
        <v>791384</v>
      </c>
      <c r="G27" s="56">
        <v>90731.49</v>
      </c>
      <c r="H27" s="58">
        <f>+O27+G27</f>
        <v>605003.87</v>
      </c>
      <c r="I27" s="56">
        <v>418778.1</v>
      </c>
      <c r="J27" s="56">
        <v>420411.88</v>
      </c>
      <c r="K27" s="56">
        <f>H27-J27</f>
        <v>184591.99</v>
      </c>
      <c r="L27" s="58">
        <f t="shared" si="0"/>
        <v>186380.13</v>
      </c>
      <c r="M27" s="58">
        <f t="shared" si="1"/>
        <v>714557.13</v>
      </c>
      <c r="N27" s="168">
        <f t="shared" si="2"/>
        <v>76.448837732377712</v>
      </c>
      <c r="O27" s="197">
        <v>514272.38</v>
      </c>
      <c r="P27" s="51"/>
    </row>
    <row r="28" spans="1:16" s="29" customFormat="1" ht="13.5" customHeight="1" x14ac:dyDescent="0.2">
      <c r="A28" s="54" t="s">
        <v>56</v>
      </c>
      <c r="B28" s="55" t="s">
        <v>57</v>
      </c>
      <c r="C28" s="56">
        <v>597830</v>
      </c>
      <c r="D28" s="56">
        <v>17968</v>
      </c>
      <c r="E28" s="56">
        <f t="shared" si="3"/>
        <v>615798</v>
      </c>
      <c r="F28" s="56">
        <v>362682</v>
      </c>
      <c r="G28" s="56">
        <v>42467.51</v>
      </c>
      <c r="H28" s="58">
        <f>+O28+G28</f>
        <v>283220.09999999998</v>
      </c>
      <c r="I28" s="56">
        <v>196049.65</v>
      </c>
      <c r="J28" s="56">
        <v>196106.19</v>
      </c>
      <c r="K28" s="56">
        <f>H28-J28</f>
        <v>87113.909999999974</v>
      </c>
      <c r="L28" s="58">
        <f t="shared" si="0"/>
        <v>79461.900000000023</v>
      </c>
      <c r="M28" s="58">
        <f t="shared" si="1"/>
        <v>332577.90000000002</v>
      </c>
      <c r="N28" s="168">
        <f t="shared" si="2"/>
        <v>78.090475954141638</v>
      </c>
      <c r="O28" s="197">
        <v>240752.59</v>
      </c>
      <c r="P28" s="51"/>
    </row>
    <row r="29" spans="1:16" s="29" customFormat="1" ht="12" customHeight="1" x14ac:dyDescent="0.2">
      <c r="A29" s="54" t="s">
        <v>58</v>
      </c>
      <c r="B29" s="55" t="s">
        <v>59</v>
      </c>
      <c r="C29" s="56">
        <v>256217</v>
      </c>
      <c r="D29" s="56">
        <v>7715</v>
      </c>
      <c r="E29" s="56">
        <f t="shared" si="3"/>
        <v>263932</v>
      </c>
      <c r="F29" s="56">
        <v>157282</v>
      </c>
      <c r="G29" s="56">
        <v>11200.91</v>
      </c>
      <c r="H29" s="58">
        <f>+O29+G29</f>
        <v>80068.680000000008</v>
      </c>
      <c r="I29" s="56">
        <v>45064.54</v>
      </c>
      <c r="J29" s="56">
        <v>34957.9</v>
      </c>
      <c r="K29" s="56">
        <f>H29-J29</f>
        <v>45110.780000000006</v>
      </c>
      <c r="L29" s="58">
        <f t="shared" si="0"/>
        <v>77213.319999999992</v>
      </c>
      <c r="M29" s="58">
        <f t="shared" si="1"/>
        <v>183863.32</v>
      </c>
      <c r="N29" s="168">
        <f t="shared" si="2"/>
        <v>50.907719891659575</v>
      </c>
      <c r="O29" s="197">
        <v>68867.77</v>
      </c>
      <c r="P29" s="51"/>
    </row>
    <row r="30" spans="1:16" s="29" customFormat="1" ht="13.15" customHeight="1" x14ac:dyDescent="0.2">
      <c r="A30" s="59" t="s">
        <v>60</v>
      </c>
      <c r="B30" s="60" t="s">
        <v>61</v>
      </c>
      <c r="C30" s="61">
        <f>SUM(C31:C31)</f>
        <v>0</v>
      </c>
      <c r="D30" s="61">
        <f>SUM(D31:D31)</f>
        <v>596000</v>
      </c>
      <c r="E30" s="61">
        <f>SUM(E31:E31)</f>
        <v>596000</v>
      </c>
      <c r="F30" s="61">
        <v>0</v>
      </c>
      <c r="G30" s="61">
        <v>0</v>
      </c>
      <c r="H30" s="62">
        <f>+P30+G30</f>
        <v>0</v>
      </c>
      <c r="I30" s="61">
        <v>0</v>
      </c>
      <c r="J30" s="61">
        <f>SUM(J31)</f>
        <v>0</v>
      </c>
      <c r="K30" s="61"/>
      <c r="L30" s="62">
        <f t="shared" si="0"/>
        <v>0</v>
      </c>
      <c r="M30" s="61">
        <f>SUM(M31:M31)</f>
        <v>596000</v>
      </c>
      <c r="N30" s="168"/>
      <c r="O30" s="197">
        <v>0</v>
      </c>
      <c r="P30" s="51"/>
    </row>
    <row r="31" spans="1:16" s="29" customFormat="1" ht="15.6" customHeight="1" x14ac:dyDescent="0.2">
      <c r="A31" s="54" t="s">
        <v>294</v>
      </c>
      <c r="B31" s="55" t="s">
        <v>295</v>
      </c>
      <c r="C31" s="56">
        <v>0</v>
      </c>
      <c r="D31" s="56">
        <v>596000</v>
      </c>
      <c r="E31" s="56">
        <f t="shared" ref="E31:E38" si="4">+C31+D31</f>
        <v>596000</v>
      </c>
      <c r="F31" s="58">
        <v>0</v>
      </c>
      <c r="G31" s="58">
        <v>0</v>
      </c>
      <c r="H31" s="58">
        <f>+P31+G31</f>
        <v>0</v>
      </c>
      <c r="I31" s="58">
        <v>0</v>
      </c>
      <c r="J31" s="58">
        <v>0</v>
      </c>
      <c r="K31" s="58"/>
      <c r="L31" s="58">
        <f t="shared" si="0"/>
        <v>0</v>
      </c>
      <c r="M31" s="58">
        <f t="shared" ref="M31:M38" si="5">+E31-H31</f>
        <v>596000</v>
      </c>
      <c r="N31" s="168"/>
      <c r="O31" s="197">
        <v>0</v>
      </c>
      <c r="P31" s="51"/>
    </row>
    <row r="32" spans="1:16" s="29" customFormat="1" ht="15.75" customHeight="1" x14ac:dyDescent="0.2">
      <c r="A32" s="59" t="s">
        <v>62</v>
      </c>
      <c r="B32" s="60" t="s">
        <v>63</v>
      </c>
      <c r="C32" s="56">
        <f>SUM(C33:C38)</f>
        <v>0</v>
      </c>
      <c r="D32" s="61">
        <f>SUM(D33:D38)</f>
        <v>455000</v>
      </c>
      <c r="E32" s="61">
        <f t="shared" si="4"/>
        <v>455000</v>
      </c>
      <c r="F32" s="61">
        <f>SUM(F33:F38)</f>
        <v>455000</v>
      </c>
      <c r="G32" s="61">
        <f>SUM(G33:G38)</f>
        <v>53116.270000000004</v>
      </c>
      <c r="H32" s="62">
        <f>+O32+G32</f>
        <v>268283.46000000002</v>
      </c>
      <c r="I32" s="61">
        <f>SUM(I33:I38)</f>
        <v>158318.65</v>
      </c>
      <c r="J32" s="61">
        <f>SUM(J33:J38)</f>
        <v>208493.72</v>
      </c>
      <c r="K32" s="61">
        <f>SUM(K33:K38)</f>
        <v>59789.739999999991</v>
      </c>
      <c r="L32" s="62">
        <f t="shared" si="0"/>
        <v>186716.53999999998</v>
      </c>
      <c r="M32" s="62">
        <f t="shared" si="5"/>
        <v>186716.53999999998</v>
      </c>
      <c r="N32" s="167">
        <f>+H32*100/F32</f>
        <v>58.963397802197811</v>
      </c>
      <c r="O32" s="197">
        <v>215167.19</v>
      </c>
      <c r="P32" s="51"/>
    </row>
    <row r="33" spans="1:16" ht="15.75" customHeight="1" x14ac:dyDescent="0.2">
      <c r="A33" s="54" t="s">
        <v>64</v>
      </c>
      <c r="B33" s="55" t="s">
        <v>65</v>
      </c>
      <c r="C33" s="56">
        <v>0</v>
      </c>
      <c r="D33" s="56">
        <v>383000</v>
      </c>
      <c r="E33" s="56">
        <f t="shared" si="4"/>
        <v>383000</v>
      </c>
      <c r="F33" s="56">
        <v>383000</v>
      </c>
      <c r="G33" s="58">
        <v>44912.55</v>
      </c>
      <c r="H33" s="58">
        <f t="shared" ref="H33:H38" si="6">+O33+G33</f>
        <v>231197.5</v>
      </c>
      <c r="I33" s="58">
        <v>141642.4</v>
      </c>
      <c r="J33" s="58">
        <v>186284.95</v>
      </c>
      <c r="K33" s="56">
        <f>H33-J33</f>
        <v>44912.549999999988</v>
      </c>
      <c r="L33" s="58">
        <f t="shared" si="0"/>
        <v>151802.5</v>
      </c>
      <c r="M33" s="58">
        <f t="shared" si="5"/>
        <v>151802.5</v>
      </c>
      <c r="N33" s="168">
        <f>+H33*100/F33</f>
        <v>60.364882506527415</v>
      </c>
      <c r="O33" s="197">
        <v>186284.95</v>
      </c>
      <c r="P33" s="50"/>
    </row>
    <row r="34" spans="1:16" ht="18" customHeight="1" x14ac:dyDescent="0.2">
      <c r="A34" s="54" t="s">
        <v>66</v>
      </c>
      <c r="B34" s="55" t="s">
        <v>334</v>
      </c>
      <c r="C34" s="56"/>
      <c r="D34" s="56">
        <v>5000</v>
      </c>
      <c r="E34" s="56">
        <f t="shared" si="4"/>
        <v>5000</v>
      </c>
      <c r="F34" s="56">
        <v>5000</v>
      </c>
      <c r="G34" s="58"/>
      <c r="H34" s="58">
        <f t="shared" si="6"/>
        <v>0</v>
      </c>
      <c r="I34" s="58"/>
      <c r="J34" s="58"/>
      <c r="K34" s="56">
        <f>H34-J34</f>
        <v>0</v>
      </c>
      <c r="L34" s="58">
        <f t="shared" si="0"/>
        <v>5000</v>
      </c>
      <c r="M34" s="58">
        <f t="shared" si="5"/>
        <v>5000</v>
      </c>
      <c r="N34" s="168"/>
      <c r="O34" s="197">
        <v>0</v>
      </c>
      <c r="P34" s="50"/>
    </row>
    <row r="35" spans="1:16" ht="16.5" customHeight="1" x14ac:dyDescent="0.2">
      <c r="A35" s="54" t="s">
        <v>275</v>
      </c>
      <c r="B35" s="55" t="s">
        <v>276</v>
      </c>
      <c r="C35" s="56"/>
      <c r="D35" s="56">
        <v>0</v>
      </c>
      <c r="E35" s="56">
        <f t="shared" si="4"/>
        <v>0</v>
      </c>
      <c r="F35" s="56">
        <v>0</v>
      </c>
      <c r="G35" s="58"/>
      <c r="H35" s="58">
        <f t="shared" si="6"/>
        <v>0</v>
      </c>
      <c r="I35" s="58"/>
      <c r="J35" s="58"/>
      <c r="K35" s="56">
        <f>H35-J35</f>
        <v>0</v>
      </c>
      <c r="L35" s="58">
        <f t="shared" si="0"/>
        <v>0</v>
      </c>
      <c r="M35" s="58">
        <f t="shared" si="5"/>
        <v>0</v>
      </c>
      <c r="N35" s="168"/>
      <c r="O35" s="197">
        <v>0</v>
      </c>
      <c r="P35" s="50"/>
    </row>
    <row r="36" spans="1:16" ht="15.75" customHeight="1" x14ac:dyDescent="0.2">
      <c r="A36" s="54" t="s">
        <v>262</v>
      </c>
      <c r="B36" s="55" t="s">
        <v>263</v>
      </c>
      <c r="C36" s="56"/>
      <c r="D36" s="56">
        <v>10000</v>
      </c>
      <c r="E36" s="56">
        <f t="shared" si="4"/>
        <v>10000</v>
      </c>
      <c r="F36" s="56">
        <v>10000</v>
      </c>
      <c r="G36" s="58">
        <v>1530.25</v>
      </c>
      <c r="H36" s="58">
        <f t="shared" si="6"/>
        <v>3060.5</v>
      </c>
      <c r="I36" s="58"/>
      <c r="J36" s="58">
        <v>1530.25</v>
      </c>
      <c r="K36" s="56">
        <f>H36-J36</f>
        <v>1530.25</v>
      </c>
      <c r="L36" s="58">
        <f t="shared" si="0"/>
        <v>6939.5</v>
      </c>
      <c r="M36" s="58">
        <f t="shared" si="5"/>
        <v>6939.5</v>
      </c>
      <c r="N36" s="168">
        <f>+H36*100/F36</f>
        <v>30.605</v>
      </c>
      <c r="O36" s="197">
        <v>1530.25</v>
      </c>
      <c r="P36" s="50"/>
    </row>
    <row r="37" spans="1:16" ht="15.75" customHeight="1" x14ac:dyDescent="0.2">
      <c r="A37" s="161" t="s">
        <v>353</v>
      </c>
      <c r="B37" s="55" t="s">
        <v>348</v>
      </c>
      <c r="C37" s="56"/>
      <c r="D37" s="56">
        <v>0</v>
      </c>
      <c r="E37" s="56">
        <f t="shared" si="4"/>
        <v>0</v>
      </c>
      <c r="F37" s="56">
        <v>0</v>
      </c>
      <c r="G37" s="58"/>
      <c r="H37" s="58">
        <f t="shared" si="6"/>
        <v>0</v>
      </c>
      <c r="I37" s="58"/>
      <c r="J37" s="58"/>
      <c r="K37" s="56"/>
      <c r="L37" s="58"/>
      <c r="M37" s="58"/>
      <c r="N37" s="168"/>
      <c r="O37" s="197">
        <v>0</v>
      </c>
      <c r="P37" s="50"/>
    </row>
    <row r="38" spans="1:16" ht="14.25" customHeight="1" x14ac:dyDescent="0.2">
      <c r="A38" s="54" t="s">
        <v>252</v>
      </c>
      <c r="B38" s="55" t="s">
        <v>347</v>
      </c>
      <c r="C38" s="56">
        <v>0</v>
      </c>
      <c r="D38" s="56">
        <v>57000</v>
      </c>
      <c r="E38" s="56">
        <f t="shared" si="4"/>
        <v>57000</v>
      </c>
      <c r="F38" s="56">
        <v>57000</v>
      </c>
      <c r="G38" s="58">
        <v>6673.47</v>
      </c>
      <c r="H38" s="58">
        <f t="shared" si="6"/>
        <v>34025.46</v>
      </c>
      <c r="I38" s="58">
        <v>16676.25</v>
      </c>
      <c r="J38" s="63">
        <v>20678.52</v>
      </c>
      <c r="K38" s="56">
        <f>H38-J38</f>
        <v>13346.939999999999</v>
      </c>
      <c r="L38" s="58">
        <f t="shared" si="0"/>
        <v>22974.54</v>
      </c>
      <c r="M38" s="58">
        <f t="shared" si="5"/>
        <v>22974.54</v>
      </c>
      <c r="N38" s="168">
        <f>+H38*100/F38</f>
        <v>59.693789473684213</v>
      </c>
      <c r="O38" s="197">
        <v>27351.99</v>
      </c>
      <c r="P38" s="50"/>
    </row>
    <row r="39" spans="1:16" ht="12" customHeight="1" x14ac:dyDescent="0.2">
      <c r="A39" s="54"/>
      <c r="B39" s="55"/>
      <c r="C39" s="56"/>
      <c r="D39" s="56"/>
      <c r="E39" s="56"/>
      <c r="F39" s="58"/>
      <c r="G39" s="58">
        <v>0</v>
      </c>
      <c r="H39" s="58"/>
      <c r="I39" s="58">
        <v>0</v>
      </c>
      <c r="J39" s="58"/>
      <c r="K39" s="58"/>
      <c r="L39" s="58"/>
      <c r="M39" s="58"/>
      <c r="N39" s="168"/>
      <c r="O39" s="197"/>
      <c r="P39" s="50"/>
    </row>
    <row r="40" spans="1:16" ht="20.25" customHeight="1" x14ac:dyDescent="0.2">
      <c r="A40" s="345" t="s">
        <v>67</v>
      </c>
      <c r="B40" s="346" t="s">
        <v>68</v>
      </c>
      <c r="C40" s="347">
        <f>C41+C48+C57++C58+C61+C70+C76+C78+C65+C85</f>
        <v>4872926</v>
      </c>
      <c r="D40" s="194">
        <f>D41+D48+D57++D58+D61+D70+D76+D78+D65+D85</f>
        <v>-126388</v>
      </c>
      <c r="E40" s="347">
        <f>E41+E48+E57++E58+E61+E70+E76+E78+E65+E85</f>
        <v>4746538</v>
      </c>
      <c r="F40" s="347">
        <f>F41+F48+F57++F58+F61+F70+F76+F78+F65+F85</f>
        <v>3205039</v>
      </c>
      <c r="G40" s="347">
        <f>G41+G48+G57++G58+G61+G70+G76+G78+G65+G85</f>
        <v>356194.49</v>
      </c>
      <c r="H40" s="347">
        <f>O40+G40</f>
        <v>2633886.1900000004</v>
      </c>
      <c r="I40" s="347">
        <f>I41+I48+I57++I58+I61+I70+I76+I78+I65+I85</f>
        <v>1513876.0000000002</v>
      </c>
      <c r="J40" s="347">
        <f>J41+J48+J57++J58+J61+J70+J76+J78+J65+J85</f>
        <v>1851553.78</v>
      </c>
      <c r="K40" s="347">
        <f>K41+K48+K57++K58+K61+K70+K76+K78+K65+K85</f>
        <v>782334.88000000012</v>
      </c>
      <c r="L40" s="347">
        <f>L41+L48+L57++L58+L61+L70+L76+L78+L65+L85</f>
        <v>571150.3400000002</v>
      </c>
      <c r="M40" s="347">
        <f>M41+M48+M57++M58+M61+M70+M76+M78+M65+M85</f>
        <v>2112649.34</v>
      </c>
      <c r="N40" s="203">
        <f t="shared" ref="N40:N81" si="7">+H40*100/F40</f>
        <v>82.179536348855677</v>
      </c>
      <c r="O40" s="198">
        <v>2277691.7000000002</v>
      </c>
      <c r="P40" s="50"/>
    </row>
    <row r="41" spans="1:16" s="29" customFormat="1" ht="15.75" customHeight="1" x14ac:dyDescent="0.2">
      <c r="A41" s="59">
        <v>100</v>
      </c>
      <c r="B41" s="60" t="s">
        <v>69</v>
      </c>
      <c r="C41" s="61">
        <f>SUM(C42:C47)</f>
        <v>18930</v>
      </c>
      <c r="D41" s="193">
        <f>SUM(D42:D47)</f>
        <v>20340</v>
      </c>
      <c r="E41" s="61">
        <f t="shared" ref="E41:E69" si="8">+C41+D41</f>
        <v>39270</v>
      </c>
      <c r="F41" s="61">
        <f>SUM(F42:F47)</f>
        <v>34350</v>
      </c>
      <c r="G41" s="61">
        <f>SUM(G42:G47)</f>
        <v>0</v>
      </c>
      <c r="H41" s="62">
        <f>+O41+G41</f>
        <v>27188.36</v>
      </c>
      <c r="I41" s="61">
        <f>SUM(I42:I47)</f>
        <v>11806.85</v>
      </c>
      <c r="J41" s="61">
        <f>SUM(J42:J47)</f>
        <v>11806.85</v>
      </c>
      <c r="K41" s="61">
        <f>SUM(K42:K47)</f>
        <v>15381.51</v>
      </c>
      <c r="L41" s="62">
        <f t="shared" ref="L41:L53" si="9">+F41-H41</f>
        <v>7161.6399999999994</v>
      </c>
      <c r="M41" s="62">
        <f t="shared" ref="M41:M53" si="10">+E41-H41</f>
        <v>12081.64</v>
      </c>
      <c r="N41" s="168">
        <f t="shared" si="7"/>
        <v>79.15097525473071</v>
      </c>
      <c r="O41" s="197">
        <v>27188.36</v>
      </c>
      <c r="P41" s="51"/>
    </row>
    <row r="42" spans="1:16" s="29" customFormat="1" ht="15" customHeight="1" x14ac:dyDescent="0.2">
      <c r="A42" s="64" t="s">
        <v>70</v>
      </c>
      <c r="B42" s="80" t="s">
        <v>71</v>
      </c>
      <c r="C42" s="56">
        <v>8000</v>
      </c>
      <c r="D42" s="202">
        <v>-260</v>
      </c>
      <c r="E42" s="56">
        <f t="shared" si="8"/>
        <v>7740</v>
      </c>
      <c r="F42" s="58">
        <v>3820</v>
      </c>
      <c r="G42" s="58">
        <v>0</v>
      </c>
      <c r="H42" s="58">
        <f t="shared" ref="H42:H47" si="11">+O42+G42</f>
        <v>936</v>
      </c>
      <c r="I42" s="58">
        <v>0</v>
      </c>
      <c r="J42" s="58">
        <v>0</v>
      </c>
      <c r="K42" s="56">
        <f t="shared" ref="K42:K93" si="12">H42-J42</f>
        <v>936</v>
      </c>
      <c r="L42" s="58">
        <f t="shared" si="9"/>
        <v>2884</v>
      </c>
      <c r="M42" s="58">
        <f t="shared" si="10"/>
        <v>6804</v>
      </c>
      <c r="N42" s="168">
        <f t="shared" si="7"/>
        <v>24.502617801047119</v>
      </c>
      <c r="O42" s="197">
        <v>936</v>
      </c>
      <c r="P42" s="51"/>
    </row>
    <row r="43" spans="1:16" s="29" customFormat="1" ht="13.5" customHeight="1" x14ac:dyDescent="0.2">
      <c r="A43" s="54" t="s">
        <v>72</v>
      </c>
      <c r="B43" s="55" t="s">
        <v>73</v>
      </c>
      <c r="C43" s="56">
        <v>320</v>
      </c>
      <c r="D43" s="57">
        <v>0</v>
      </c>
      <c r="E43" s="56">
        <f t="shared" si="8"/>
        <v>320</v>
      </c>
      <c r="F43" s="58">
        <v>320</v>
      </c>
      <c r="G43" s="58"/>
      <c r="H43" s="58">
        <f t="shared" si="11"/>
        <v>0</v>
      </c>
      <c r="I43" s="58"/>
      <c r="J43" s="58"/>
      <c r="K43" s="56">
        <f t="shared" si="12"/>
        <v>0</v>
      </c>
      <c r="L43" s="58">
        <f t="shared" si="9"/>
        <v>320</v>
      </c>
      <c r="M43" s="58">
        <f t="shared" si="10"/>
        <v>320</v>
      </c>
      <c r="N43" s="168">
        <f t="shared" si="7"/>
        <v>0</v>
      </c>
      <c r="O43" s="197">
        <v>0</v>
      </c>
      <c r="P43" s="51"/>
    </row>
    <row r="44" spans="1:16" s="29" customFormat="1" ht="11.45" customHeight="1" x14ac:dyDescent="0.2">
      <c r="A44" s="54" t="s">
        <v>74</v>
      </c>
      <c r="B44" s="55" t="s">
        <v>75</v>
      </c>
      <c r="C44" s="56">
        <v>8360</v>
      </c>
      <c r="D44" s="348">
        <v>22600</v>
      </c>
      <c r="E44" s="56">
        <f t="shared" si="8"/>
        <v>30960</v>
      </c>
      <c r="F44" s="58">
        <v>29960</v>
      </c>
      <c r="G44" s="58">
        <v>0</v>
      </c>
      <c r="H44" s="58">
        <f t="shared" si="11"/>
        <v>26252.36</v>
      </c>
      <c r="I44" s="58">
        <v>11806.85</v>
      </c>
      <c r="J44" s="58">
        <v>11806.85</v>
      </c>
      <c r="K44" s="56">
        <f t="shared" si="12"/>
        <v>14445.51</v>
      </c>
      <c r="L44" s="58">
        <f t="shared" si="9"/>
        <v>3707.6399999999994</v>
      </c>
      <c r="M44" s="58">
        <f t="shared" si="10"/>
        <v>4707.6399999999994</v>
      </c>
      <c r="N44" s="168">
        <f t="shared" si="7"/>
        <v>87.624699599465956</v>
      </c>
      <c r="O44" s="197">
        <v>26252.36</v>
      </c>
      <c r="P44" s="51"/>
    </row>
    <row r="45" spans="1:16" s="29" customFormat="1" ht="13.15" hidden="1" customHeight="1" x14ac:dyDescent="0.2">
      <c r="A45" s="54" t="s">
        <v>76</v>
      </c>
      <c r="B45" s="55" t="s">
        <v>77</v>
      </c>
      <c r="C45" s="56">
        <v>0</v>
      </c>
      <c r="D45" s="56">
        <v>0</v>
      </c>
      <c r="E45" s="56">
        <f t="shared" si="8"/>
        <v>0</v>
      </c>
      <c r="F45" s="58">
        <v>0</v>
      </c>
      <c r="G45" s="58">
        <v>0</v>
      </c>
      <c r="H45" s="58">
        <f t="shared" si="11"/>
        <v>0</v>
      </c>
      <c r="I45" s="58">
        <v>0</v>
      </c>
      <c r="J45" s="58">
        <v>0</v>
      </c>
      <c r="K45" s="56">
        <f t="shared" si="12"/>
        <v>0</v>
      </c>
      <c r="L45" s="58">
        <f t="shared" si="9"/>
        <v>0</v>
      </c>
      <c r="M45" s="58">
        <f t="shared" si="10"/>
        <v>0</v>
      </c>
      <c r="N45" s="168"/>
      <c r="O45" s="197">
        <v>0</v>
      </c>
      <c r="P45" s="51"/>
    </row>
    <row r="46" spans="1:16" s="29" customFormat="1" ht="12.6" hidden="1" customHeight="1" x14ac:dyDescent="0.2">
      <c r="A46" s="54" t="s">
        <v>78</v>
      </c>
      <c r="B46" s="55" t="s">
        <v>79</v>
      </c>
      <c r="C46" s="56">
        <v>0</v>
      </c>
      <c r="D46" s="56">
        <v>0</v>
      </c>
      <c r="E46" s="56">
        <f t="shared" si="8"/>
        <v>0</v>
      </c>
      <c r="F46" s="58">
        <v>0</v>
      </c>
      <c r="G46" s="58">
        <v>0</v>
      </c>
      <c r="H46" s="58">
        <f t="shared" si="11"/>
        <v>0</v>
      </c>
      <c r="I46" s="58">
        <v>0</v>
      </c>
      <c r="J46" s="58">
        <v>0</v>
      </c>
      <c r="K46" s="56">
        <f t="shared" si="12"/>
        <v>0</v>
      </c>
      <c r="L46" s="58">
        <f t="shared" si="9"/>
        <v>0</v>
      </c>
      <c r="M46" s="58">
        <f t="shared" si="10"/>
        <v>0</v>
      </c>
      <c r="N46" s="168"/>
      <c r="O46" s="197">
        <v>0</v>
      </c>
      <c r="P46" s="51"/>
    </row>
    <row r="47" spans="1:16" s="29" customFormat="1" ht="15.6" customHeight="1" x14ac:dyDescent="0.2">
      <c r="A47" s="54" t="s">
        <v>80</v>
      </c>
      <c r="B47" s="55" t="s">
        <v>81</v>
      </c>
      <c r="C47" s="56">
        <v>2250</v>
      </c>
      <c r="D47" s="56">
        <v>-2000</v>
      </c>
      <c r="E47" s="56">
        <f t="shared" si="8"/>
        <v>250</v>
      </c>
      <c r="F47" s="58">
        <v>250</v>
      </c>
      <c r="G47" s="58">
        <v>0</v>
      </c>
      <c r="H47" s="58">
        <f t="shared" si="11"/>
        <v>0</v>
      </c>
      <c r="I47" s="58">
        <v>0</v>
      </c>
      <c r="J47" s="58">
        <v>0</v>
      </c>
      <c r="K47" s="56">
        <f t="shared" si="12"/>
        <v>0</v>
      </c>
      <c r="L47" s="58">
        <f t="shared" si="9"/>
        <v>250</v>
      </c>
      <c r="M47" s="58">
        <f t="shared" si="10"/>
        <v>250</v>
      </c>
      <c r="N47" s="168">
        <f t="shared" si="7"/>
        <v>0</v>
      </c>
      <c r="O47" s="197">
        <v>0</v>
      </c>
      <c r="P47" s="51"/>
    </row>
    <row r="48" spans="1:16" s="29" customFormat="1" x14ac:dyDescent="0.2">
      <c r="A48" s="65" t="s">
        <v>82</v>
      </c>
      <c r="B48" s="81" t="s">
        <v>83</v>
      </c>
      <c r="C48" s="61">
        <f>SUM(C49:C55)</f>
        <v>3383574</v>
      </c>
      <c r="D48" s="61">
        <f>SUM(D49:D56)</f>
        <v>-147450</v>
      </c>
      <c r="E48" s="61">
        <f t="shared" si="8"/>
        <v>3236124</v>
      </c>
      <c r="F48" s="61">
        <f>SUM(F49:F56)</f>
        <v>1817550</v>
      </c>
      <c r="G48" s="61">
        <f>SUM(G49:G56)</f>
        <v>292373.83999999997</v>
      </c>
      <c r="H48" s="62">
        <f>O48+G48</f>
        <v>1890711.6099999999</v>
      </c>
      <c r="I48" s="61">
        <f>SUM(I49:I55)</f>
        <v>1062167.3900000001</v>
      </c>
      <c r="J48" s="61">
        <f>SUM(J49:J56)</f>
        <v>1401191.8199999998</v>
      </c>
      <c r="K48" s="61">
        <f>SUM(K49:K55)</f>
        <v>489519.78999999992</v>
      </c>
      <c r="L48" s="62">
        <f t="shared" si="9"/>
        <v>-73161.60999999987</v>
      </c>
      <c r="M48" s="62">
        <f t="shared" si="10"/>
        <v>1345412.3900000001</v>
      </c>
      <c r="N48" s="167">
        <f t="shared" si="7"/>
        <v>104.02528733734972</v>
      </c>
      <c r="O48" s="197">
        <v>1598337.77</v>
      </c>
      <c r="P48" s="51"/>
    </row>
    <row r="49" spans="1:23" s="29" customFormat="1" ht="12" customHeight="1" x14ac:dyDescent="0.2">
      <c r="A49" s="64" t="s">
        <v>84</v>
      </c>
      <c r="B49" s="80" t="s">
        <v>85</v>
      </c>
      <c r="C49" s="56">
        <v>115235</v>
      </c>
      <c r="D49" s="56">
        <v>0</v>
      </c>
      <c r="E49" s="56">
        <f t="shared" si="8"/>
        <v>115235</v>
      </c>
      <c r="F49" s="56">
        <v>60000</v>
      </c>
      <c r="G49" s="58">
        <v>9149.4699999999993</v>
      </c>
      <c r="H49" s="58">
        <f t="shared" ref="H49:H55" si="13">+O49+G49</f>
        <v>55056.060000000005</v>
      </c>
      <c r="I49" s="58">
        <v>36757.120000000003</v>
      </c>
      <c r="J49" s="58">
        <v>45906.59</v>
      </c>
      <c r="K49" s="56">
        <f t="shared" si="12"/>
        <v>9149.4700000000084</v>
      </c>
      <c r="L49" s="58">
        <f t="shared" si="9"/>
        <v>4943.9399999999951</v>
      </c>
      <c r="M49" s="58">
        <f t="shared" si="10"/>
        <v>60178.939999999995</v>
      </c>
      <c r="N49" s="168">
        <f t="shared" si="7"/>
        <v>91.760100000000008</v>
      </c>
      <c r="O49" s="197">
        <v>45906.590000000004</v>
      </c>
      <c r="P49" s="51"/>
    </row>
    <row r="50" spans="1:23" s="29" customFormat="1" ht="14.25" customHeight="1" x14ac:dyDescent="0.2">
      <c r="A50" s="54" t="s">
        <v>86</v>
      </c>
      <c r="B50" s="55" t="s">
        <v>87</v>
      </c>
      <c r="C50" s="56">
        <v>16030</v>
      </c>
      <c r="D50" s="56">
        <v>12550</v>
      </c>
      <c r="E50" s="56">
        <f>SUM(C50:D50)</f>
        <v>28580</v>
      </c>
      <c r="F50" s="56">
        <v>24550</v>
      </c>
      <c r="G50" s="58">
        <v>7036.28</v>
      </c>
      <c r="H50" s="58">
        <f t="shared" si="13"/>
        <v>17958.149999999998</v>
      </c>
      <c r="I50" s="58">
        <v>3037.59</v>
      </c>
      <c r="J50" s="58">
        <v>3457.87</v>
      </c>
      <c r="K50" s="56">
        <f t="shared" si="12"/>
        <v>14500.279999999999</v>
      </c>
      <c r="L50" s="58">
        <f t="shared" si="9"/>
        <v>6591.8500000000022</v>
      </c>
      <c r="M50" s="58">
        <f t="shared" si="10"/>
        <v>10621.850000000002</v>
      </c>
      <c r="N50" s="168">
        <f t="shared" si="7"/>
        <v>73.149287169042765</v>
      </c>
      <c r="O50" s="197">
        <v>10921.869999999999</v>
      </c>
      <c r="P50" s="51"/>
    </row>
    <row r="51" spans="1:23" s="29" customFormat="1" ht="13.5" customHeight="1" x14ac:dyDescent="0.2">
      <c r="A51" s="54" t="s">
        <v>88</v>
      </c>
      <c r="B51" s="55" t="s">
        <v>89</v>
      </c>
      <c r="C51" s="56">
        <v>2000</v>
      </c>
      <c r="D51" s="56"/>
      <c r="E51" s="56">
        <f t="shared" si="8"/>
        <v>2000</v>
      </c>
      <c r="F51" s="56">
        <v>2000</v>
      </c>
      <c r="G51" s="58">
        <v>2.2000000000000002</v>
      </c>
      <c r="H51" s="58">
        <f t="shared" si="13"/>
        <v>69.850000000000009</v>
      </c>
      <c r="I51" s="58">
        <v>65.45</v>
      </c>
      <c r="J51" s="58">
        <v>65.45</v>
      </c>
      <c r="K51" s="56">
        <f t="shared" si="12"/>
        <v>4.4000000000000057</v>
      </c>
      <c r="L51" s="58">
        <f t="shared" si="9"/>
        <v>1930.15</v>
      </c>
      <c r="M51" s="58">
        <f t="shared" si="10"/>
        <v>1930.15</v>
      </c>
      <c r="N51" s="168">
        <f t="shared" si="7"/>
        <v>3.4925000000000006</v>
      </c>
      <c r="O51" s="197">
        <v>67.650000000000006</v>
      </c>
      <c r="P51" s="51"/>
    </row>
    <row r="52" spans="1:23" s="29" customFormat="1" ht="13.5" customHeight="1" x14ac:dyDescent="0.2">
      <c r="A52" s="54" t="s">
        <v>90</v>
      </c>
      <c r="B52" s="55" t="s">
        <v>91</v>
      </c>
      <c r="C52" s="56">
        <v>2405296</v>
      </c>
      <c r="D52" s="57">
        <v>-293300</v>
      </c>
      <c r="E52" s="56">
        <f t="shared" si="8"/>
        <v>2111996</v>
      </c>
      <c r="F52" s="56">
        <v>1166700</v>
      </c>
      <c r="G52" s="58">
        <v>247880.53</v>
      </c>
      <c r="H52" s="58">
        <f t="shared" si="13"/>
        <v>1395227.45</v>
      </c>
      <c r="I52" s="58">
        <v>899466.39</v>
      </c>
      <c r="J52" s="58">
        <v>1122785.51</v>
      </c>
      <c r="K52" s="56">
        <f t="shared" si="12"/>
        <v>272441.93999999994</v>
      </c>
      <c r="L52" s="58">
        <f t="shared" si="9"/>
        <v>-228527.44999999995</v>
      </c>
      <c r="M52" s="58">
        <f t="shared" si="10"/>
        <v>716768.55</v>
      </c>
      <c r="N52" s="168">
        <f t="shared" si="7"/>
        <v>119.58750749978572</v>
      </c>
      <c r="O52" s="197">
        <v>1147346.92</v>
      </c>
      <c r="P52" s="51"/>
    </row>
    <row r="53" spans="1:23" s="29" customFormat="1" ht="15" customHeight="1" x14ac:dyDescent="0.2">
      <c r="A53" s="54" t="s">
        <v>92</v>
      </c>
      <c r="B53" s="55" t="s">
        <v>93</v>
      </c>
      <c r="C53" s="56">
        <v>845013</v>
      </c>
      <c r="D53" s="57">
        <v>-125300</v>
      </c>
      <c r="E53" s="56">
        <f t="shared" si="8"/>
        <v>719713</v>
      </c>
      <c r="F53" s="56">
        <v>305700</v>
      </c>
      <c r="G53" s="58">
        <v>28305.360000000001</v>
      </c>
      <c r="H53" s="58">
        <f t="shared" si="13"/>
        <v>171014.76</v>
      </c>
      <c r="I53" s="58">
        <v>114404.04</v>
      </c>
      <c r="J53" s="58">
        <v>142709.4</v>
      </c>
      <c r="K53" s="56">
        <f t="shared" si="12"/>
        <v>28305.360000000015</v>
      </c>
      <c r="L53" s="58">
        <f t="shared" si="9"/>
        <v>134685.24</v>
      </c>
      <c r="M53" s="58">
        <f t="shared" si="10"/>
        <v>548698.24</v>
      </c>
      <c r="N53" s="168">
        <f t="shared" si="7"/>
        <v>55.942021589793917</v>
      </c>
      <c r="O53" s="197">
        <v>142709.4</v>
      </c>
      <c r="P53" s="51"/>
    </row>
    <row r="54" spans="1:23" s="29" customFormat="1" ht="13.15" customHeight="1" x14ac:dyDescent="0.2">
      <c r="A54" s="54">
        <v>116</v>
      </c>
      <c r="B54" s="55" t="s">
        <v>327</v>
      </c>
      <c r="C54" s="56">
        <v>0</v>
      </c>
      <c r="D54" s="56">
        <v>238300</v>
      </c>
      <c r="E54" s="56">
        <f t="shared" si="8"/>
        <v>238300</v>
      </c>
      <c r="F54" s="56">
        <v>238300</v>
      </c>
      <c r="G54" s="58">
        <v>0</v>
      </c>
      <c r="H54" s="58">
        <f t="shared" si="13"/>
        <v>236523.37</v>
      </c>
      <c r="I54" s="58">
        <v>1439.2</v>
      </c>
      <c r="J54" s="58">
        <v>79269.399999999994</v>
      </c>
      <c r="K54" s="56">
        <f t="shared" si="12"/>
        <v>157253.97</v>
      </c>
      <c r="L54" s="58">
        <f>+F54-H54</f>
        <v>1776.6300000000047</v>
      </c>
      <c r="M54" s="58"/>
      <c r="N54" s="168">
        <f t="shared" si="7"/>
        <v>99.254456567352079</v>
      </c>
      <c r="O54" s="197">
        <v>236523.37</v>
      </c>
      <c r="P54" s="51"/>
    </row>
    <row r="55" spans="1:23" s="29" customFormat="1" ht="13.15" customHeight="1" x14ac:dyDescent="0.2">
      <c r="A55" s="54">
        <v>117</v>
      </c>
      <c r="B55" s="55" t="s">
        <v>335</v>
      </c>
      <c r="C55" s="56">
        <v>0</v>
      </c>
      <c r="D55" s="56">
        <v>20000</v>
      </c>
      <c r="E55" s="56">
        <f t="shared" si="8"/>
        <v>20000</v>
      </c>
      <c r="F55" s="56">
        <v>20000</v>
      </c>
      <c r="G55" s="58">
        <v>0</v>
      </c>
      <c r="H55" s="58">
        <f t="shared" si="13"/>
        <v>14861.97</v>
      </c>
      <c r="I55" s="58">
        <v>6997.6</v>
      </c>
      <c r="J55" s="58">
        <v>6997.6</v>
      </c>
      <c r="K55" s="56">
        <f t="shared" si="12"/>
        <v>7864.369999999999</v>
      </c>
      <c r="L55" s="58">
        <f>+F55-H55</f>
        <v>5138.0300000000007</v>
      </c>
      <c r="M55" s="58"/>
      <c r="N55" s="168">
        <f t="shared" si="7"/>
        <v>74.309849999999997</v>
      </c>
      <c r="O55" s="197">
        <v>14861.97</v>
      </c>
      <c r="P55" s="51"/>
    </row>
    <row r="56" spans="1:23" s="29" customFormat="1" ht="12.75" customHeight="1" x14ac:dyDescent="0.2">
      <c r="A56" s="54">
        <v>119</v>
      </c>
      <c r="B56" s="55" t="s">
        <v>368</v>
      </c>
      <c r="C56" s="56"/>
      <c r="D56" s="56">
        <v>300</v>
      </c>
      <c r="E56" s="56">
        <f>SUM(C56:D56)</f>
        <v>300</v>
      </c>
      <c r="F56" s="56">
        <v>300</v>
      </c>
      <c r="G56" s="58"/>
      <c r="H56" s="58"/>
      <c r="I56" s="58"/>
      <c r="J56" s="58"/>
      <c r="K56" s="56"/>
      <c r="L56" s="58">
        <f>+F56-H56</f>
        <v>300</v>
      </c>
      <c r="M56" s="58"/>
      <c r="N56" s="168"/>
      <c r="O56" s="198"/>
      <c r="P56" s="51"/>
      <c r="W56" s="29">
        <f ca="1">W56</f>
        <v>0</v>
      </c>
    </row>
    <row r="57" spans="1:23" s="29" customFormat="1" ht="13.5" customHeight="1" x14ac:dyDescent="0.2">
      <c r="A57" s="65" t="s">
        <v>94</v>
      </c>
      <c r="B57" s="81" t="s">
        <v>95</v>
      </c>
      <c r="C57" s="61">
        <v>18600</v>
      </c>
      <c r="D57" s="193">
        <v>-6706</v>
      </c>
      <c r="E57" s="61">
        <f>SUM(C57:D57)</f>
        <v>11894</v>
      </c>
      <c r="F57" s="62">
        <v>11710</v>
      </c>
      <c r="G57" s="62">
        <v>317.79000000000002</v>
      </c>
      <c r="H57" s="62">
        <f>+O57+G57</f>
        <v>4205.21</v>
      </c>
      <c r="I57" s="62">
        <v>2373.11</v>
      </c>
      <c r="J57" s="62">
        <v>2530.4</v>
      </c>
      <c r="K57" s="61">
        <f t="shared" si="12"/>
        <v>1674.81</v>
      </c>
      <c r="L57" s="62">
        <f t="shared" ref="L57:L85" si="14">+F57-H57</f>
        <v>7504.79</v>
      </c>
      <c r="M57" s="62">
        <f t="shared" ref="M57:M85" si="15">+E57-H57</f>
        <v>7688.79</v>
      </c>
      <c r="N57" s="167">
        <f t="shared" si="7"/>
        <v>35.91127241673783</v>
      </c>
      <c r="O57" s="198">
        <v>3887.42</v>
      </c>
      <c r="P57" s="51"/>
    </row>
    <row r="58" spans="1:23" s="29" customFormat="1" ht="14.25" customHeight="1" x14ac:dyDescent="0.2">
      <c r="A58" s="65" t="s">
        <v>96</v>
      </c>
      <c r="B58" s="81" t="s">
        <v>97</v>
      </c>
      <c r="C58" s="61">
        <f>SUM(C59:C60)</f>
        <v>26000</v>
      </c>
      <c r="D58" s="193">
        <f>+D59</f>
        <v>-19675</v>
      </c>
      <c r="E58" s="61">
        <f t="shared" si="8"/>
        <v>6325</v>
      </c>
      <c r="F58" s="61">
        <f>SUM(F59:F60)</f>
        <v>6325</v>
      </c>
      <c r="G58" s="61">
        <f>G59</f>
        <v>0</v>
      </c>
      <c r="H58" s="62">
        <f>+O58+G58</f>
        <v>99.87</v>
      </c>
      <c r="I58" s="61">
        <f>I59</f>
        <v>99.87</v>
      </c>
      <c r="J58" s="61">
        <f>SUM(J59:J60)</f>
        <v>99.87</v>
      </c>
      <c r="K58" s="56">
        <f t="shared" si="12"/>
        <v>0</v>
      </c>
      <c r="L58" s="62">
        <f t="shared" si="14"/>
        <v>6225.13</v>
      </c>
      <c r="M58" s="62">
        <f t="shared" si="15"/>
        <v>6225.13</v>
      </c>
      <c r="N58" s="167">
        <f t="shared" si="7"/>
        <v>1.5789723320158102</v>
      </c>
      <c r="O58" s="198">
        <v>99.87</v>
      </c>
      <c r="P58" s="51"/>
    </row>
    <row r="59" spans="1:23" s="29" customFormat="1" ht="15" customHeight="1" x14ac:dyDescent="0.2">
      <c r="A59" s="54" t="s">
        <v>98</v>
      </c>
      <c r="B59" s="80" t="s">
        <v>99</v>
      </c>
      <c r="C59" s="56">
        <v>24000</v>
      </c>
      <c r="D59" s="57">
        <v>-19675</v>
      </c>
      <c r="E59" s="56">
        <f t="shared" si="8"/>
        <v>4325</v>
      </c>
      <c r="F59" s="58">
        <v>4325</v>
      </c>
      <c r="G59" s="58">
        <v>0</v>
      </c>
      <c r="H59" s="58">
        <f>+O59+G59</f>
        <v>99.87</v>
      </c>
      <c r="I59" s="58">
        <v>99.87</v>
      </c>
      <c r="J59" s="58">
        <v>99.87</v>
      </c>
      <c r="K59" s="56">
        <f t="shared" si="12"/>
        <v>0</v>
      </c>
      <c r="L59" s="58">
        <f t="shared" si="14"/>
        <v>4225.13</v>
      </c>
      <c r="M59" s="58">
        <f t="shared" si="15"/>
        <v>4225.13</v>
      </c>
      <c r="N59" s="168">
        <f t="shared" si="7"/>
        <v>2.3091329479768787</v>
      </c>
      <c r="O59" s="198">
        <v>99.87</v>
      </c>
      <c r="P59" s="51"/>
    </row>
    <row r="60" spans="1:23" s="29" customFormat="1" x14ac:dyDescent="0.2">
      <c r="A60" s="54" t="s">
        <v>253</v>
      </c>
      <c r="B60" s="80" t="s">
        <v>254</v>
      </c>
      <c r="C60" s="56">
        <v>2000</v>
      </c>
      <c r="D60" s="56">
        <v>0</v>
      </c>
      <c r="E60" s="56">
        <f t="shared" si="8"/>
        <v>2000</v>
      </c>
      <c r="F60" s="56">
        <v>2000</v>
      </c>
      <c r="G60" s="56">
        <v>0</v>
      </c>
      <c r="H60" s="58">
        <f>+O60+G60</f>
        <v>0</v>
      </c>
      <c r="I60" s="56">
        <v>0</v>
      </c>
      <c r="J60" s="56">
        <v>0</v>
      </c>
      <c r="K60" s="56">
        <f t="shared" si="12"/>
        <v>0</v>
      </c>
      <c r="L60" s="58">
        <f t="shared" si="14"/>
        <v>2000</v>
      </c>
      <c r="M60" s="58">
        <f t="shared" si="15"/>
        <v>2000</v>
      </c>
      <c r="N60" s="168">
        <f t="shared" si="7"/>
        <v>0</v>
      </c>
      <c r="O60" s="198">
        <v>0</v>
      </c>
      <c r="P60" s="51"/>
    </row>
    <row r="61" spans="1:23" s="29" customFormat="1" ht="15.75" customHeight="1" x14ac:dyDescent="0.2">
      <c r="A61" s="65" t="s">
        <v>100</v>
      </c>
      <c r="B61" s="81" t="s">
        <v>101</v>
      </c>
      <c r="C61" s="61">
        <f>SUM(C62:C64)</f>
        <v>50995</v>
      </c>
      <c r="D61" s="61">
        <f>SUM(D62:D64)</f>
        <v>62400</v>
      </c>
      <c r="E61" s="61">
        <f t="shared" si="8"/>
        <v>113395</v>
      </c>
      <c r="F61" s="61">
        <f>SUM(F62:F64)</f>
        <v>107395</v>
      </c>
      <c r="G61" s="61">
        <f>SUM(G62:G64)</f>
        <v>24293</v>
      </c>
      <c r="H61" s="62">
        <f>+O61+G61+1</f>
        <v>95391.08</v>
      </c>
      <c r="I61" s="61">
        <f>SUM(I62:I64)</f>
        <v>49293.979999999996</v>
      </c>
      <c r="J61" s="61">
        <f>SUM(J62:J64)</f>
        <v>69157.100000000006</v>
      </c>
      <c r="K61" s="61">
        <f t="shared" si="12"/>
        <v>26233.979999999996</v>
      </c>
      <c r="L61" s="62">
        <f t="shared" si="14"/>
        <v>12003.919999999998</v>
      </c>
      <c r="M61" s="62">
        <f t="shared" si="15"/>
        <v>18003.919999999998</v>
      </c>
      <c r="N61" s="167">
        <f t="shared" si="7"/>
        <v>88.822645374551882</v>
      </c>
      <c r="O61" s="197">
        <v>71097.08</v>
      </c>
      <c r="P61" s="51"/>
    </row>
    <row r="62" spans="1:23" s="29" customFormat="1" ht="15.75" customHeight="1" x14ac:dyDescent="0.2">
      <c r="A62" s="64" t="s">
        <v>102</v>
      </c>
      <c r="B62" s="80" t="s">
        <v>103</v>
      </c>
      <c r="C62" s="56">
        <v>40000</v>
      </c>
      <c r="D62" s="56">
        <v>57200</v>
      </c>
      <c r="E62" s="56">
        <f t="shared" si="8"/>
        <v>97200</v>
      </c>
      <c r="F62" s="56">
        <v>91200</v>
      </c>
      <c r="G62" s="56">
        <v>20693</v>
      </c>
      <c r="H62" s="58">
        <f>+O62+G62</f>
        <v>87495.7</v>
      </c>
      <c r="I62" s="56">
        <v>48600.6</v>
      </c>
      <c r="J62" s="56">
        <v>65551.100000000006</v>
      </c>
      <c r="K62" s="56">
        <f t="shared" si="12"/>
        <v>21944.599999999991</v>
      </c>
      <c r="L62" s="58">
        <f t="shared" si="14"/>
        <v>3704.3000000000029</v>
      </c>
      <c r="M62" s="58">
        <f t="shared" si="15"/>
        <v>9704.3000000000029</v>
      </c>
      <c r="N62" s="168">
        <f t="shared" si="7"/>
        <v>95.938267543859652</v>
      </c>
      <c r="O62" s="197">
        <v>66802.7</v>
      </c>
      <c r="P62" s="51"/>
    </row>
    <row r="63" spans="1:23" s="29" customFormat="1" ht="12" customHeight="1" x14ac:dyDescent="0.2">
      <c r="A63" s="54" t="s">
        <v>104</v>
      </c>
      <c r="B63" s="55" t="s">
        <v>105</v>
      </c>
      <c r="C63" s="56">
        <v>5000</v>
      </c>
      <c r="D63" s="56">
        <v>7700</v>
      </c>
      <c r="E63" s="56">
        <f t="shared" si="8"/>
        <v>12700</v>
      </c>
      <c r="F63" s="58">
        <v>12700</v>
      </c>
      <c r="G63" s="58">
        <v>3600</v>
      </c>
      <c r="H63" s="58">
        <f>+O63+G63</f>
        <v>7200</v>
      </c>
      <c r="I63" s="58"/>
      <c r="J63" s="58">
        <v>3600</v>
      </c>
      <c r="K63" s="56">
        <f t="shared" si="12"/>
        <v>3600</v>
      </c>
      <c r="L63" s="58">
        <f t="shared" si="14"/>
        <v>5500</v>
      </c>
      <c r="M63" s="58">
        <f t="shared" si="15"/>
        <v>5500</v>
      </c>
      <c r="N63" s="168">
        <f t="shared" si="7"/>
        <v>56.69291338582677</v>
      </c>
      <c r="O63" s="197">
        <v>3600</v>
      </c>
      <c r="P63" s="51"/>
    </row>
    <row r="64" spans="1:23" s="29" customFormat="1" x14ac:dyDescent="0.2">
      <c r="A64" s="54">
        <v>143</v>
      </c>
      <c r="B64" s="55" t="s">
        <v>106</v>
      </c>
      <c r="C64" s="56">
        <v>5995</v>
      </c>
      <c r="D64" s="56">
        <v>-2500</v>
      </c>
      <c r="E64" s="56">
        <f t="shared" si="8"/>
        <v>3495</v>
      </c>
      <c r="F64" s="58">
        <v>3495</v>
      </c>
      <c r="G64" s="58">
        <v>0</v>
      </c>
      <c r="H64" s="58">
        <f>+O64+G64</f>
        <v>693.38</v>
      </c>
      <c r="I64" s="58">
        <v>693.38</v>
      </c>
      <c r="J64" s="58">
        <v>6</v>
      </c>
      <c r="K64" s="56">
        <f t="shared" si="12"/>
        <v>687.38</v>
      </c>
      <c r="L64" s="58">
        <f t="shared" si="14"/>
        <v>2801.62</v>
      </c>
      <c r="M64" s="58">
        <f t="shared" si="15"/>
        <v>2801.62</v>
      </c>
      <c r="N64" s="168">
        <f t="shared" si="7"/>
        <v>19.839198855507867</v>
      </c>
      <c r="O64" s="198">
        <v>693.38</v>
      </c>
      <c r="P64" s="51"/>
    </row>
    <row r="65" spans="1:16" s="29" customFormat="1" ht="15" customHeight="1" x14ac:dyDescent="0.2">
      <c r="A65" s="65" t="s">
        <v>107</v>
      </c>
      <c r="B65" s="81" t="s">
        <v>108</v>
      </c>
      <c r="C65" s="61">
        <f>SUM(C66:C68)</f>
        <v>43000</v>
      </c>
      <c r="D65" s="61">
        <f>SUM(D66:D69)</f>
        <v>82200</v>
      </c>
      <c r="E65" s="61">
        <f t="shared" si="8"/>
        <v>125200</v>
      </c>
      <c r="F65" s="61">
        <f>+F66+F67+F68+F69</f>
        <v>125200</v>
      </c>
      <c r="G65" s="61">
        <f>SUM(G66:G69)</f>
        <v>6344.3399999999992</v>
      </c>
      <c r="H65" s="62">
        <f>SUM(H66:H69)</f>
        <v>26349.319999999996</v>
      </c>
      <c r="I65" s="61">
        <f>SUM(I66:I69)</f>
        <v>14016.93</v>
      </c>
      <c r="J65" s="61">
        <f>SUM(J66:J69)</f>
        <v>16520.93</v>
      </c>
      <c r="K65" s="61">
        <f t="shared" si="12"/>
        <v>9828.3899999999958</v>
      </c>
      <c r="L65" s="116">
        <f t="shared" si="14"/>
        <v>98850.680000000008</v>
      </c>
      <c r="M65" s="200">
        <f t="shared" si="15"/>
        <v>98850.680000000008</v>
      </c>
      <c r="N65" s="167">
        <f t="shared" si="7"/>
        <v>21.04578274760383</v>
      </c>
      <c r="O65" s="197">
        <v>20004.98</v>
      </c>
      <c r="P65" s="51"/>
    </row>
    <row r="66" spans="1:16" s="29" customFormat="1" ht="18" customHeight="1" x14ac:dyDescent="0.2">
      <c r="A66" s="64" t="s">
        <v>109</v>
      </c>
      <c r="B66" s="80" t="s">
        <v>103</v>
      </c>
      <c r="C66" s="56">
        <v>42000</v>
      </c>
      <c r="D66" s="57">
        <v>-1300</v>
      </c>
      <c r="E66" s="56">
        <f t="shared" si="8"/>
        <v>40700</v>
      </c>
      <c r="F66" s="56">
        <v>40700</v>
      </c>
      <c r="G66" s="56">
        <f>6293.86-10.14</f>
        <v>6283.7199999999993</v>
      </c>
      <c r="H66" s="58">
        <f>+O66+G66</f>
        <v>25310.019999999997</v>
      </c>
      <c r="I66" s="56">
        <v>13136.12</v>
      </c>
      <c r="J66" s="56">
        <v>16391.73</v>
      </c>
      <c r="K66" s="56">
        <f t="shared" si="12"/>
        <v>8918.2899999999972</v>
      </c>
      <c r="L66" s="120">
        <f t="shared" si="14"/>
        <v>15389.980000000003</v>
      </c>
      <c r="M66" s="201">
        <f t="shared" si="15"/>
        <v>15389.980000000003</v>
      </c>
      <c r="N66" s="168">
        <f t="shared" si="7"/>
        <v>62.186781326781315</v>
      </c>
      <c r="O66" s="197">
        <v>19026.3</v>
      </c>
      <c r="P66" s="51"/>
    </row>
    <row r="67" spans="1:16" s="29" customFormat="1" ht="17.45" customHeight="1" x14ac:dyDescent="0.2">
      <c r="A67" s="54" t="s">
        <v>110</v>
      </c>
      <c r="B67" s="55" t="s">
        <v>105</v>
      </c>
      <c r="C67" s="56">
        <v>0</v>
      </c>
      <c r="D67" s="56">
        <v>60000</v>
      </c>
      <c r="E67" s="56">
        <f t="shared" si="8"/>
        <v>60000</v>
      </c>
      <c r="F67" s="56">
        <v>60000</v>
      </c>
      <c r="G67" s="56">
        <v>0</v>
      </c>
      <c r="H67" s="58">
        <v>0</v>
      </c>
      <c r="I67" s="56"/>
      <c r="J67" s="58">
        <v>0</v>
      </c>
      <c r="K67" s="56">
        <f t="shared" si="12"/>
        <v>0</v>
      </c>
      <c r="L67" s="120">
        <f t="shared" si="14"/>
        <v>60000</v>
      </c>
      <c r="M67" s="201">
        <f t="shared" si="15"/>
        <v>60000</v>
      </c>
      <c r="N67" s="168">
        <f t="shared" si="7"/>
        <v>0</v>
      </c>
      <c r="O67" s="197">
        <v>0</v>
      </c>
      <c r="P67" s="51"/>
    </row>
    <row r="68" spans="1:16" s="29" customFormat="1" ht="15" customHeight="1" x14ac:dyDescent="0.2">
      <c r="A68" s="54">
        <v>153</v>
      </c>
      <c r="B68" s="55" t="s">
        <v>111</v>
      </c>
      <c r="C68" s="56">
        <v>1000</v>
      </c>
      <c r="D68" s="56">
        <v>19500</v>
      </c>
      <c r="E68" s="56">
        <f t="shared" si="8"/>
        <v>20500</v>
      </c>
      <c r="F68" s="58">
        <v>20500</v>
      </c>
      <c r="G68" s="58">
        <f>25.16-25</f>
        <v>0.16000000000000014</v>
      </c>
      <c r="H68" s="58">
        <f>+O68+G68</f>
        <v>722.23</v>
      </c>
      <c r="I68" s="58">
        <v>721.91</v>
      </c>
      <c r="J68" s="58">
        <v>23.3</v>
      </c>
      <c r="K68" s="56">
        <f t="shared" si="12"/>
        <v>698.93000000000006</v>
      </c>
      <c r="L68" s="120" t="s">
        <v>344</v>
      </c>
      <c r="M68" s="92">
        <f t="shared" si="15"/>
        <v>19777.77</v>
      </c>
      <c r="N68" s="168">
        <f t="shared" si="7"/>
        <v>3.5230731707317071</v>
      </c>
      <c r="O68" s="197">
        <v>722.07</v>
      </c>
      <c r="P68" s="51"/>
    </row>
    <row r="69" spans="1:16" s="29" customFormat="1" ht="15.75" customHeight="1" x14ac:dyDescent="0.2">
      <c r="A69" s="54">
        <v>154</v>
      </c>
      <c r="B69" s="55" t="s">
        <v>297</v>
      </c>
      <c r="C69" s="56"/>
      <c r="D69" s="56">
        <v>4000</v>
      </c>
      <c r="E69" s="56">
        <f t="shared" si="8"/>
        <v>4000</v>
      </c>
      <c r="F69" s="58">
        <v>4000</v>
      </c>
      <c r="G69" s="58">
        <v>60.46</v>
      </c>
      <c r="H69" s="58">
        <f>+O69+G69</f>
        <v>317.06999999999994</v>
      </c>
      <c r="I69" s="58">
        <v>158.9</v>
      </c>
      <c r="J69" s="58">
        <v>105.9</v>
      </c>
      <c r="K69" s="56">
        <f t="shared" si="12"/>
        <v>211.16999999999993</v>
      </c>
      <c r="L69" s="120">
        <f t="shared" si="14"/>
        <v>3682.9300000000003</v>
      </c>
      <c r="M69" s="201">
        <f t="shared" si="15"/>
        <v>3682.9300000000003</v>
      </c>
      <c r="N69" s="168">
        <f t="shared" si="7"/>
        <v>7.9267499999999984</v>
      </c>
      <c r="O69" s="198">
        <v>256.60999999999996</v>
      </c>
      <c r="P69" s="51"/>
    </row>
    <row r="70" spans="1:16" s="29" customFormat="1" ht="13.15" customHeight="1" x14ac:dyDescent="0.2">
      <c r="A70" s="65" t="s">
        <v>112</v>
      </c>
      <c r="B70" s="81" t="s">
        <v>113</v>
      </c>
      <c r="C70" s="61">
        <f>SUM(C71:C75)</f>
        <v>1051307</v>
      </c>
      <c r="D70" s="61">
        <f>SUM(D72:D75)</f>
        <v>-558657</v>
      </c>
      <c r="E70" s="61">
        <f>SUM(E71:E75)</f>
        <v>492650</v>
      </c>
      <c r="F70" s="61">
        <f>SUM(F71:F75)</f>
        <v>462914</v>
      </c>
      <c r="G70" s="61">
        <f>+G71+G72+G73+G75+G74</f>
        <v>9908.4000000000015</v>
      </c>
      <c r="H70" s="62">
        <f>+O70+G70</f>
        <v>124570.29999999999</v>
      </c>
      <c r="I70" s="61">
        <f>+I71+I72+I73+I75+I74</f>
        <v>24007.390000000003</v>
      </c>
      <c r="J70" s="61">
        <f>+J71+J72+J73+J75+J74</f>
        <v>17653.579999999998</v>
      </c>
      <c r="K70" s="61">
        <f t="shared" si="12"/>
        <v>106916.71999999999</v>
      </c>
      <c r="L70" s="62">
        <f t="shared" si="14"/>
        <v>338343.7</v>
      </c>
      <c r="M70" s="62">
        <f t="shared" si="15"/>
        <v>368079.7</v>
      </c>
      <c r="N70" s="167">
        <f t="shared" si="7"/>
        <v>26.910030804857918</v>
      </c>
      <c r="O70" s="197">
        <v>114661.9</v>
      </c>
      <c r="P70" s="51"/>
    </row>
    <row r="71" spans="1:16" s="29" customFormat="1" ht="16.899999999999999" hidden="1" customHeight="1" x14ac:dyDescent="0.2">
      <c r="A71" s="66">
        <v>162</v>
      </c>
      <c r="B71" s="80" t="s">
        <v>345</v>
      </c>
      <c r="C71" s="56">
        <v>840</v>
      </c>
      <c r="D71" s="56"/>
      <c r="E71" s="56">
        <f>+C71+D71</f>
        <v>840</v>
      </c>
      <c r="F71" s="56">
        <v>840</v>
      </c>
      <c r="G71" s="56">
        <v>0</v>
      </c>
      <c r="H71" s="58">
        <f>+O71+G71</f>
        <v>139.91</v>
      </c>
      <c r="I71" s="56">
        <v>139.91</v>
      </c>
      <c r="J71" s="56">
        <v>139.91</v>
      </c>
      <c r="K71" s="56"/>
      <c r="L71" s="58"/>
      <c r="M71" s="62"/>
      <c r="N71" s="168">
        <f t="shared" si="7"/>
        <v>16.655952380952382</v>
      </c>
      <c r="O71" s="197">
        <v>139.91</v>
      </c>
      <c r="P71" s="51"/>
    </row>
    <row r="72" spans="1:16" s="29" customFormat="1" ht="15.75" customHeight="1" x14ac:dyDescent="0.2">
      <c r="A72" s="64" t="s">
        <v>249</v>
      </c>
      <c r="B72" s="80" t="s">
        <v>250</v>
      </c>
      <c r="C72" s="56">
        <v>0</v>
      </c>
      <c r="D72" s="56"/>
      <c r="E72" s="56">
        <f>+C72+D72</f>
        <v>0</v>
      </c>
      <c r="F72" s="56">
        <v>0</v>
      </c>
      <c r="G72" s="58"/>
      <c r="H72" s="58">
        <f>+P72+G72</f>
        <v>0</v>
      </c>
      <c r="I72" s="58"/>
      <c r="J72" s="58"/>
      <c r="K72" s="56">
        <f t="shared" si="12"/>
        <v>0</v>
      </c>
      <c r="L72" s="58">
        <f t="shared" si="14"/>
        <v>0</v>
      </c>
      <c r="M72" s="58">
        <f t="shared" si="15"/>
        <v>0</v>
      </c>
      <c r="N72" s="168" t="s">
        <v>4</v>
      </c>
      <c r="O72" s="197">
        <v>0</v>
      </c>
      <c r="P72" s="51"/>
    </row>
    <row r="73" spans="1:16" s="29" customFormat="1" ht="15" customHeight="1" x14ac:dyDescent="0.2">
      <c r="A73" s="64" t="s">
        <v>114</v>
      </c>
      <c r="B73" s="80" t="s">
        <v>115</v>
      </c>
      <c r="C73" s="56">
        <v>50000</v>
      </c>
      <c r="D73" s="57">
        <v>27000</v>
      </c>
      <c r="E73" s="56">
        <f>+C73+D73</f>
        <v>77000</v>
      </c>
      <c r="F73" s="56">
        <v>77000</v>
      </c>
      <c r="G73" s="58">
        <v>4789.26</v>
      </c>
      <c r="H73" s="58">
        <f t="shared" ref="H73:H78" si="16">+O73+G73</f>
        <v>78045.03</v>
      </c>
      <c r="I73" s="58">
        <v>1216.81</v>
      </c>
      <c r="J73" s="58">
        <v>1216.81</v>
      </c>
      <c r="K73" s="56">
        <f t="shared" si="12"/>
        <v>76828.22</v>
      </c>
      <c r="L73" s="58">
        <f t="shared" si="14"/>
        <v>-1045.0299999999988</v>
      </c>
      <c r="M73" s="58">
        <f t="shared" si="15"/>
        <v>-1045.0299999999988</v>
      </c>
      <c r="N73" s="168">
        <f t="shared" si="7"/>
        <v>101.35718181818181</v>
      </c>
      <c r="O73" s="197">
        <v>73255.77</v>
      </c>
      <c r="P73" s="51"/>
    </row>
    <row r="74" spans="1:16" s="29" customFormat="1" ht="12.75" customHeight="1" x14ac:dyDescent="0.2">
      <c r="A74" s="66">
        <v>165</v>
      </c>
      <c r="B74" s="80" t="s">
        <v>116</v>
      </c>
      <c r="C74" s="56">
        <v>133860</v>
      </c>
      <c r="D74" s="57">
        <v>-62500</v>
      </c>
      <c r="E74" s="56">
        <f>+C74+D74</f>
        <v>71360</v>
      </c>
      <c r="F74" s="56">
        <v>71360</v>
      </c>
      <c r="G74" s="58">
        <v>4492.5200000000004</v>
      </c>
      <c r="H74" s="58">
        <f t="shared" si="16"/>
        <v>24667.15</v>
      </c>
      <c r="I74" s="58">
        <v>2326.86</v>
      </c>
      <c r="J74" s="58">
        <v>1870.3</v>
      </c>
      <c r="K74" s="56">
        <f t="shared" si="12"/>
        <v>22796.850000000002</v>
      </c>
      <c r="L74" s="58">
        <f t="shared" si="14"/>
        <v>46692.85</v>
      </c>
      <c r="M74" s="58">
        <f t="shared" si="15"/>
        <v>46692.85</v>
      </c>
      <c r="N74" s="168">
        <f t="shared" si="7"/>
        <v>34.567194506726459</v>
      </c>
      <c r="O74" s="197">
        <v>20174.63</v>
      </c>
      <c r="P74" s="51"/>
    </row>
    <row r="75" spans="1:16" s="29" customFormat="1" x14ac:dyDescent="0.2">
      <c r="A75" s="54" t="s">
        <v>117</v>
      </c>
      <c r="B75" s="55" t="s">
        <v>118</v>
      </c>
      <c r="C75" s="56">
        <v>866607</v>
      </c>
      <c r="D75" s="57">
        <v>-523157</v>
      </c>
      <c r="E75" s="56">
        <f>+C75+D75</f>
        <v>343450</v>
      </c>
      <c r="F75" s="56">
        <v>313714</v>
      </c>
      <c r="G75" s="56">
        <v>626.62</v>
      </c>
      <c r="H75" s="58">
        <f t="shared" si="16"/>
        <v>21718.209999999995</v>
      </c>
      <c r="I75" s="56">
        <v>20323.810000000001</v>
      </c>
      <c r="J75" s="56">
        <v>14426.56</v>
      </c>
      <c r="K75" s="56">
        <f t="shared" si="12"/>
        <v>7291.649999999996</v>
      </c>
      <c r="L75" s="58">
        <f t="shared" si="14"/>
        <v>291995.78999999998</v>
      </c>
      <c r="M75" s="58">
        <f t="shared" si="15"/>
        <v>321731.78999999998</v>
      </c>
      <c r="N75" s="168">
        <f t="shared" si="7"/>
        <v>6.9229329899207546</v>
      </c>
      <c r="O75" s="197">
        <v>21091.589999999997</v>
      </c>
      <c r="P75" s="51"/>
    </row>
    <row r="76" spans="1:16" s="29" customFormat="1" ht="15" customHeight="1" x14ac:dyDescent="0.2">
      <c r="A76" s="67">
        <v>170</v>
      </c>
      <c r="B76" s="82" t="s">
        <v>268</v>
      </c>
      <c r="C76" s="83">
        <f>SUM(C77)</f>
        <v>182689</v>
      </c>
      <c r="D76" s="83">
        <f>++D77</f>
        <v>0</v>
      </c>
      <c r="E76" s="61">
        <f t="shared" ref="E76:E89" si="17">+C76+D76</f>
        <v>182689</v>
      </c>
      <c r="F76" s="83">
        <f>SUM(F77)</f>
        <v>100604</v>
      </c>
      <c r="G76" s="83">
        <f>SUM(G77:G77)</f>
        <v>4176.68</v>
      </c>
      <c r="H76" s="62">
        <f t="shared" si="16"/>
        <v>37802.800000000003</v>
      </c>
      <c r="I76" s="83">
        <f>SUM(I77:I77)</f>
        <v>14649.44</v>
      </c>
      <c r="J76" s="83"/>
      <c r="K76" s="61">
        <f t="shared" si="12"/>
        <v>37802.800000000003</v>
      </c>
      <c r="L76" s="62">
        <f t="shared" si="14"/>
        <v>62801.2</v>
      </c>
      <c r="M76" s="62">
        <f t="shared" si="15"/>
        <v>144886.20000000001</v>
      </c>
      <c r="N76" s="167">
        <f t="shared" si="7"/>
        <v>37.575841914834406</v>
      </c>
      <c r="O76" s="197">
        <v>33626.120000000003</v>
      </c>
      <c r="P76" s="51"/>
    </row>
    <row r="77" spans="1:16" s="29" customFormat="1" x14ac:dyDescent="0.2">
      <c r="A77" s="54" t="s">
        <v>119</v>
      </c>
      <c r="B77" s="55" t="s">
        <v>120</v>
      </c>
      <c r="C77" s="56">
        <v>182689</v>
      </c>
      <c r="D77" s="56">
        <v>0</v>
      </c>
      <c r="E77" s="56">
        <f t="shared" si="17"/>
        <v>182689</v>
      </c>
      <c r="F77" s="56">
        <v>100604</v>
      </c>
      <c r="G77" s="56">
        <v>4176.68</v>
      </c>
      <c r="H77" s="58">
        <f t="shared" si="16"/>
        <v>37802.800000000003</v>
      </c>
      <c r="I77" s="56">
        <v>14649.44</v>
      </c>
      <c r="J77" s="58">
        <v>0</v>
      </c>
      <c r="K77" s="56">
        <f t="shared" si="12"/>
        <v>37802.800000000003</v>
      </c>
      <c r="L77" s="58">
        <f t="shared" si="14"/>
        <v>62801.2</v>
      </c>
      <c r="M77" s="58">
        <f t="shared" si="15"/>
        <v>144886.20000000001</v>
      </c>
      <c r="N77" s="168">
        <f t="shared" si="7"/>
        <v>37.575841914834406</v>
      </c>
      <c r="O77" s="198">
        <v>33626.120000000003</v>
      </c>
      <c r="P77" s="51"/>
    </row>
    <row r="78" spans="1:16" s="29" customFormat="1" ht="13.15" customHeight="1" x14ac:dyDescent="0.2">
      <c r="A78" s="65" t="s">
        <v>121</v>
      </c>
      <c r="B78" s="81" t="s">
        <v>122</v>
      </c>
      <c r="C78" s="61">
        <f>SUM(C79:C84)</f>
        <v>97831</v>
      </c>
      <c r="D78" s="61">
        <f>SUM(D79:D84)</f>
        <v>79900</v>
      </c>
      <c r="E78" s="61">
        <f t="shared" si="17"/>
        <v>177731</v>
      </c>
      <c r="F78" s="61">
        <f>SUM(F79:F84)</f>
        <v>177731</v>
      </c>
      <c r="G78" s="61">
        <f>SUM(G79:G84)</f>
        <v>22229.07</v>
      </c>
      <c r="H78" s="62">
        <f t="shared" si="16"/>
        <v>97743.47</v>
      </c>
      <c r="I78" s="61">
        <f>SUM(I79:I84)</f>
        <v>12717.28</v>
      </c>
      <c r="J78" s="61">
        <f>SUM(J79:J84)</f>
        <v>12813.55</v>
      </c>
      <c r="K78" s="61">
        <f t="shared" si="12"/>
        <v>84929.919999999998</v>
      </c>
      <c r="L78" s="62">
        <f t="shared" si="14"/>
        <v>79987.53</v>
      </c>
      <c r="M78" s="62">
        <f t="shared" si="15"/>
        <v>79987.53</v>
      </c>
      <c r="N78" s="167">
        <f t="shared" si="7"/>
        <v>54.995172479758736</v>
      </c>
      <c r="O78" s="197">
        <v>75514.399999999994</v>
      </c>
      <c r="P78" s="51"/>
    </row>
    <row r="79" spans="1:16" s="29" customFormat="1" ht="13.9" hidden="1" customHeight="1" x14ac:dyDescent="0.2">
      <c r="A79" s="66">
        <v>181</v>
      </c>
      <c r="B79" s="80" t="s">
        <v>123</v>
      </c>
      <c r="C79" s="56">
        <v>0</v>
      </c>
      <c r="D79" s="56">
        <v>0</v>
      </c>
      <c r="E79" s="56">
        <f t="shared" si="17"/>
        <v>0</v>
      </c>
      <c r="F79" s="58">
        <v>0</v>
      </c>
      <c r="G79" s="58">
        <v>0</v>
      </c>
      <c r="H79" s="58">
        <f>+P79+G79</f>
        <v>0</v>
      </c>
      <c r="I79" s="58">
        <v>0</v>
      </c>
      <c r="J79" s="58">
        <v>0</v>
      </c>
      <c r="K79" s="56">
        <f t="shared" si="12"/>
        <v>0</v>
      </c>
      <c r="L79" s="58">
        <f t="shared" si="14"/>
        <v>0</v>
      </c>
      <c r="M79" s="58">
        <f t="shared" si="15"/>
        <v>0</v>
      </c>
      <c r="N79" s="168" t="s">
        <v>4</v>
      </c>
      <c r="O79" s="197">
        <v>0</v>
      </c>
      <c r="P79" s="51"/>
    </row>
    <row r="80" spans="1:16" s="29" customFormat="1" ht="12.75" customHeight="1" x14ac:dyDescent="0.2">
      <c r="A80" s="64" t="s">
        <v>124</v>
      </c>
      <c r="B80" s="80" t="s">
        <v>255</v>
      </c>
      <c r="C80" s="56">
        <v>41900</v>
      </c>
      <c r="D80" s="56">
        <v>78700</v>
      </c>
      <c r="E80" s="56">
        <f>+C80+D80</f>
        <v>120600</v>
      </c>
      <c r="F80" s="56">
        <v>120600</v>
      </c>
      <c r="G80" s="56">
        <f>10157.33-51.36</f>
        <v>10105.969999999999</v>
      </c>
      <c r="H80" s="58">
        <f>+O80+G80</f>
        <v>48876.369999999995</v>
      </c>
      <c r="I80" s="56">
        <v>6489.68</v>
      </c>
      <c r="J80" s="56">
        <v>6585.95</v>
      </c>
      <c r="K80" s="56">
        <f t="shared" si="12"/>
        <v>42290.42</v>
      </c>
      <c r="L80" s="58">
        <f t="shared" si="14"/>
        <v>71723.63</v>
      </c>
      <c r="M80" s="58">
        <f t="shared" si="15"/>
        <v>71723.63</v>
      </c>
      <c r="N80" s="168">
        <f t="shared" si="7"/>
        <v>40.527669983416253</v>
      </c>
      <c r="O80" s="197">
        <v>38770.399999999994</v>
      </c>
      <c r="P80" s="51"/>
    </row>
    <row r="81" spans="1:16" s="29" customFormat="1" ht="12" customHeight="1" x14ac:dyDescent="0.2">
      <c r="A81" s="54">
        <v>183</v>
      </c>
      <c r="B81" s="80" t="s">
        <v>256</v>
      </c>
      <c r="C81" s="56">
        <v>0</v>
      </c>
      <c r="D81" s="56">
        <v>5800</v>
      </c>
      <c r="E81" s="56">
        <f t="shared" si="17"/>
        <v>5800</v>
      </c>
      <c r="F81" s="58">
        <v>5800</v>
      </c>
      <c r="G81" s="58">
        <v>0</v>
      </c>
      <c r="H81" s="58">
        <f>O81+G81</f>
        <v>4815</v>
      </c>
      <c r="I81" s="58">
        <v>0</v>
      </c>
      <c r="J81" s="58">
        <v>0</v>
      </c>
      <c r="K81" s="56">
        <f t="shared" si="12"/>
        <v>4815</v>
      </c>
      <c r="L81" s="58">
        <f t="shared" si="14"/>
        <v>985</v>
      </c>
      <c r="M81" s="58">
        <f t="shared" si="15"/>
        <v>985</v>
      </c>
      <c r="N81" s="168">
        <f t="shared" si="7"/>
        <v>83.017241379310349</v>
      </c>
      <c r="O81" s="197">
        <v>4815</v>
      </c>
      <c r="P81" s="51"/>
    </row>
    <row r="82" spans="1:16" s="29" customFormat="1" ht="12.75" customHeight="1" x14ac:dyDescent="0.2">
      <c r="A82" s="54">
        <v>184</v>
      </c>
      <c r="B82" s="80" t="s">
        <v>257</v>
      </c>
      <c r="C82" s="56">
        <v>0</v>
      </c>
      <c r="D82" s="56"/>
      <c r="E82" s="56"/>
      <c r="F82" s="58"/>
      <c r="G82" s="58">
        <v>0</v>
      </c>
      <c r="H82" s="58">
        <f>+P82+G82</f>
        <v>0</v>
      </c>
      <c r="I82" s="58">
        <v>0</v>
      </c>
      <c r="J82" s="58">
        <v>0</v>
      </c>
      <c r="K82" s="56">
        <f t="shared" si="12"/>
        <v>0</v>
      </c>
      <c r="L82" s="58">
        <f t="shared" si="14"/>
        <v>0</v>
      </c>
      <c r="M82" s="58">
        <f t="shared" si="15"/>
        <v>0</v>
      </c>
      <c r="N82" s="168"/>
      <c r="O82" s="197">
        <v>0</v>
      </c>
      <c r="P82" s="51"/>
    </row>
    <row r="83" spans="1:16" s="29" customFormat="1" ht="13.5" customHeight="1" x14ac:dyDescent="0.2">
      <c r="A83" s="54">
        <v>185</v>
      </c>
      <c r="B83" s="80" t="s">
        <v>265</v>
      </c>
      <c r="C83" s="56">
        <v>0</v>
      </c>
      <c r="D83" s="56">
        <v>17100</v>
      </c>
      <c r="E83" s="56">
        <f t="shared" si="17"/>
        <v>17100</v>
      </c>
      <c r="F83" s="58">
        <v>17100</v>
      </c>
      <c r="G83" s="58">
        <v>10036.6</v>
      </c>
      <c r="H83" s="58">
        <f>+O83+G83</f>
        <v>24872.190000000002</v>
      </c>
      <c r="I83" s="58">
        <v>1749.45</v>
      </c>
      <c r="J83" s="58">
        <v>1749.45</v>
      </c>
      <c r="K83" s="56">
        <f t="shared" si="12"/>
        <v>23122.74</v>
      </c>
      <c r="L83" s="58">
        <f t="shared" si="14"/>
        <v>-7772.1900000000023</v>
      </c>
      <c r="M83" s="58">
        <f t="shared" si="15"/>
        <v>-7772.1900000000023</v>
      </c>
      <c r="N83" s="168">
        <f t="shared" ref="N83:N93" si="18">+H83*100/F83</f>
        <v>145.45140350877193</v>
      </c>
      <c r="O83" s="197">
        <v>14835.59</v>
      </c>
      <c r="P83" s="51"/>
    </row>
    <row r="84" spans="1:16" s="29" customFormat="1" ht="13.5" customHeight="1" x14ac:dyDescent="0.2">
      <c r="A84" s="54" t="s">
        <v>125</v>
      </c>
      <c r="B84" s="55" t="s">
        <v>126</v>
      </c>
      <c r="C84" s="56">
        <v>55931</v>
      </c>
      <c r="D84" s="56">
        <v>-21700</v>
      </c>
      <c r="E84" s="56">
        <f t="shared" si="17"/>
        <v>34231</v>
      </c>
      <c r="F84" s="58">
        <v>34231</v>
      </c>
      <c r="G84" s="58">
        <v>2086.5</v>
      </c>
      <c r="H84" s="58">
        <f>+O84+G84</f>
        <v>19179.91</v>
      </c>
      <c r="I84" s="58">
        <v>4478.1499999999996</v>
      </c>
      <c r="J84" s="58">
        <v>4478.1499999999996</v>
      </c>
      <c r="K84" s="56">
        <f t="shared" si="12"/>
        <v>14701.76</v>
      </c>
      <c r="L84" s="58">
        <f t="shared" si="14"/>
        <v>15051.09</v>
      </c>
      <c r="M84" s="58">
        <f t="shared" si="15"/>
        <v>15051.09</v>
      </c>
      <c r="N84" s="168">
        <f t="shared" si="18"/>
        <v>56.030820016943707</v>
      </c>
      <c r="O84" s="198">
        <v>17093.41</v>
      </c>
      <c r="P84" s="51"/>
    </row>
    <row r="85" spans="1:16" s="29" customFormat="1" ht="13.5" customHeight="1" x14ac:dyDescent="0.2">
      <c r="A85" s="68">
        <v>190</v>
      </c>
      <c r="B85" s="60" t="s">
        <v>307</v>
      </c>
      <c r="C85" s="61">
        <f>+C87+C90</f>
        <v>0</v>
      </c>
      <c r="D85" s="61">
        <f>SUM(D86:D93)</f>
        <v>361260</v>
      </c>
      <c r="E85" s="61">
        <f t="shared" si="17"/>
        <v>361260</v>
      </c>
      <c r="F85" s="61">
        <f>SUM(F86:F93)</f>
        <v>361260</v>
      </c>
      <c r="G85" s="193">
        <f>SUM(G86:G94)</f>
        <v>-3448.63</v>
      </c>
      <c r="H85" s="61">
        <f>O85+G85</f>
        <v>329826.64</v>
      </c>
      <c r="I85" s="61">
        <f>SUM(I86:I94)</f>
        <v>322743.75999999995</v>
      </c>
      <c r="J85" s="61">
        <f>SUM(J86:J93)</f>
        <v>319779.67999999993</v>
      </c>
      <c r="K85" s="61">
        <f t="shared" si="12"/>
        <v>10046.960000000079</v>
      </c>
      <c r="L85" s="62">
        <f t="shared" si="14"/>
        <v>31433.359999999986</v>
      </c>
      <c r="M85" s="62">
        <f t="shared" si="15"/>
        <v>31433.359999999986</v>
      </c>
      <c r="N85" s="167">
        <f t="shared" si="18"/>
        <v>91.29896473454022</v>
      </c>
      <c r="O85" s="197">
        <v>333275.27</v>
      </c>
      <c r="P85" s="51"/>
    </row>
    <row r="86" spans="1:16" ht="12" customHeight="1" x14ac:dyDescent="0.2">
      <c r="A86" s="69">
        <v>191</v>
      </c>
      <c r="B86" s="55" t="s">
        <v>316</v>
      </c>
      <c r="C86" s="61"/>
      <c r="D86" s="56">
        <v>17000</v>
      </c>
      <c r="E86" s="56">
        <f>SUM(C86:D86)</f>
        <v>17000</v>
      </c>
      <c r="F86" s="56">
        <v>17000</v>
      </c>
      <c r="G86" s="56">
        <v>0</v>
      </c>
      <c r="H86" s="58">
        <f>+O86+G86</f>
        <v>2361.37</v>
      </c>
      <c r="I86" s="56">
        <v>0</v>
      </c>
      <c r="J86" s="56"/>
      <c r="K86" s="56">
        <f t="shared" si="12"/>
        <v>2361.37</v>
      </c>
      <c r="L86" s="62"/>
      <c r="M86" s="62"/>
      <c r="N86" s="168"/>
      <c r="O86" s="197">
        <v>2361.37</v>
      </c>
      <c r="P86" s="50"/>
    </row>
    <row r="87" spans="1:16" ht="12" customHeight="1" x14ac:dyDescent="0.2">
      <c r="A87" s="69">
        <v>192</v>
      </c>
      <c r="B87" s="55" t="s">
        <v>308</v>
      </c>
      <c r="C87" s="56"/>
      <c r="D87" s="56">
        <v>311000</v>
      </c>
      <c r="E87" s="56">
        <f t="shared" si="17"/>
        <v>311000</v>
      </c>
      <c r="F87" s="56">
        <v>311000</v>
      </c>
      <c r="G87" s="56">
        <v>0</v>
      </c>
      <c r="H87" s="58">
        <f>+O87+G87</f>
        <v>310763.23</v>
      </c>
      <c r="I87" s="56">
        <v>303746.21000000002</v>
      </c>
      <c r="J87" s="56">
        <v>303377.90999999997</v>
      </c>
      <c r="K87" s="56">
        <f t="shared" si="12"/>
        <v>7385.320000000007</v>
      </c>
      <c r="L87" s="58">
        <f>+F87-H87</f>
        <v>236.77000000001863</v>
      </c>
      <c r="M87" s="58">
        <f>+E87-H87</f>
        <v>236.77000000001863</v>
      </c>
      <c r="N87" s="168">
        <f t="shared" si="18"/>
        <v>99.923868167202571</v>
      </c>
      <c r="O87" s="197">
        <v>310763.23</v>
      </c>
      <c r="P87" s="50"/>
    </row>
    <row r="88" spans="1:16" ht="12" customHeight="1" x14ac:dyDescent="0.2">
      <c r="A88" s="69">
        <v>193</v>
      </c>
      <c r="B88" s="55" t="s">
        <v>317</v>
      </c>
      <c r="C88" s="56"/>
      <c r="D88" s="56"/>
      <c r="E88" s="56">
        <f t="shared" si="17"/>
        <v>0</v>
      </c>
      <c r="F88" s="56"/>
      <c r="G88" s="56">
        <v>0</v>
      </c>
      <c r="H88" s="58">
        <f>+P88+G88</f>
        <v>0</v>
      </c>
      <c r="I88" s="56"/>
      <c r="J88" s="56"/>
      <c r="K88" s="56">
        <f t="shared" si="12"/>
        <v>0</v>
      </c>
      <c r="L88" s="58">
        <f>+F88-H88</f>
        <v>0</v>
      </c>
      <c r="M88" s="58">
        <f>+E88-H88</f>
        <v>0</v>
      </c>
      <c r="N88" s="168" t="s">
        <v>4</v>
      </c>
      <c r="O88" s="197">
        <v>0</v>
      </c>
      <c r="P88" s="50"/>
    </row>
    <row r="89" spans="1:16" ht="12" customHeight="1" x14ac:dyDescent="0.2">
      <c r="A89" s="69">
        <v>195</v>
      </c>
      <c r="B89" s="55" t="s">
        <v>318</v>
      </c>
      <c r="C89" s="56"/>
      <c r="D89" s="56">
        <v>3150</v>
      </c>
      <c r="E89" s="56">
        <f t="shared" si="17"/>
        <v>3150</v>
      </c>
      <c r="F89" s="56">
        <v>3150</v>
      </c>
      <c r="G89" s="56">
        <v>76</v>
      </c>
      <c r="H89" s="58">
        <f>+O89+G89</f>
        <v>1534</v>
      </c>
      <c r="I89" s="56">
        <v>1392</v>
      </c>
      <c r="J89" s="56">
        <v>1388</v>
      </c>
      <c r="K89" s="56">
        <f t="shared" si="12"/>
        <v>146</v>
      </c>
      <c r="L89" s="58"/>
      <c r="M89" s="58"/>
      <c r="N89" s="168">
        <f t="shared" si="18"/>
        <v>48.698412698412696</v>
      </c>
      <c r="O89" s="197">
        <v>1458</v>
      </c>
      <c r="P89" s="50"/>
    </row>
    <row r="90" spans="1:16" ht="12" customHeight="1" x14ac:dyDescent="0.2">
      <c r="A90" s="69">
        <v>196</v>
      </c>
      <c r="B90" s="55" t="s">
        <v>309</v>
      </c>
      <c r="C90" s="56"/>
      <c r="D90" s="56">
        <v>7720</v>
      </c>
      <c r="E90" s="56">
        <f>+C90+D90</f>
        <v>7720</v>
      </c>
      <c r="F90" s="56">
        <v>7720</v>
      </c>
      <c r="G90" s="56">
        <v>101</v>
      </c>
      <c r="H90" s="58">
        <f>+O90+G90</f>
        <v>5515.41</v>
      </c>
      <c r="I90" s="56">
        <v>5416.41</v>
      </c>
      <c r="J90" s="56">
        <v>5387.41</v>
      </c>
      <c r="K90" s="56">
        <f t="shared" si="12"/>
        <v>128</v>
      </c>
      <c r="L90" s="58">
        <f>+F90-H90</f>
        <v>2204.59</v>
      </c>
      <c r="M90" s="58">
        <f>+E90-H90</f>
        <v>2204.59</v>
      </c>
      <c r="N90" s="168">
        <f t="shared" si="18"/>
        <v>71.443134715025906</v>
      </c>
      <c r="O90" s="197">
        <v>5414.41</v>
      </c>
      <c r="P90" s="50"/>
    </row>
    <row r="91" spans="1:16" ht="12" customHeight="1" x14ac:dyDescent="0.2">
      <c r="A91" s="69">
        <v>197</v>
      </c>
      <c r="B91" s="55" t="s">
        <v>319</v>
      </c>
      <c r="C91" s="56"/>
      <c r="D91" s="56">
        <v>6040</v>
      </c>
      <c r="E91" s="56">
        <f>+C91+D91</f>
        <v>6040</v>
      </c>
      <c r="F91" s="56">
        <v>6040</v>
      </c>
      <c r="G91" s="56">
        <v>454.75</v>
      </c>
      <c r="H91" s="58">
        <f>O91+G91</f>
        <v>6297.8600000000006</v>
      </c>
      <c r="I91" s="56">
        <v>3455.61</v>
      </c>
      <c r="J91" s="56">
        <v>5608.51</v>
      </c>
      <c r="K91" s="56">
        <f t="shared" si="12"/>
        <v>689.35000000000036</v>
      </c>
      <c r="L91" s="58">
        <f>+F91-H91</f>
        <v>-257.86000000000058</v>
      </c>
      <c r="M91" s="58">
        <f>+E91-H91</f>
        <v>-257.86000000000058</v>
      </c>
      <c r="N91" s="168">
        <f t="shared" si="18"/>
        <v>104.26920529801325</v>
      </c>
      <c r="O91" s="197">
        <v>5843.1100000000006</v>
      </c>
      <c r="P91" s="50"/>
    </row>
    <row r="92" spans="1:16" ht="13.5" customHeight="1" x14ac:dyDescent="0.2">
      <c r="A92" s="69">
        <v>198</v>
      </c>
      <c r="B92" s="55" t="s">
        <v>342</v>
      </c>
      <c r="C92" s="174"/>
      <c r="D92" s="56">
        <v>10000</v>
      </c>
      <c r="E92" s="56">
        <f>+C92+D92</f>
        <v>10000</v>
      </c>
      <c r="F92" s="56">
        <v>10000</v>
      </c>
      <c r="G92" s="57">
        <v>-4176.68</v>
      </c>
      <c r="H92" s="58">
        <f>O92+G92</f>
        <v>-1176.6800000000003</v>
      </c>
      <c r="I92" s="56">
        <v>7176.68</v>
      </c>
      <c r="J92" s="56"/>
      <c r="K92" s="56">
        <f t="shared" si="12"/>
        <v>-1176.6800000000003</v>
      </c>
      <c r="L92" s="58">
        <f>+F92-H92</f>
        <v>11176.68</v>
      </c>
      <c r="M92" s="58"/>
      <c r="N92" s="168">
        <f t="shared" si="18"/>
        <v>-11.766800000000003</v>
      </c>
      <c r="O92" s="197">
        <v>3000</v>
      </c>
      <c r="P92" s="50"/>
    </row>
    <row r="93" spans="1:16" ht="15" customHeight="1" x14ac:dyDescent="0.2">
      <c r="A93" s="70">
        <v>199</v>
      </c>
      <c r="B93" s="84" t="s">
        <v>320</v>
      </c>
      <c r="C93" s="85"/>
      <c r="D93" s="56">
        <v>6350</v>
      </c>
      <c r="E93" s="56">
        <f>+C93+D93</f>
        <v>6350</v>
      </c>
      <c r="F93" s="56">
        <v>6350</v>
      </c>
      <c r="G93" s="56">
        <v>96.3</v>
      </c>
      <c r="H93" s="56">
        <f>O93+G93</f>
        <v>4531.4500000000007</v>
      </c>
      <c r="I93" s="56">
        <v>1556.85</v>
      </c>
      <c r="J93" s="56">
        <v>4017.85</v>
      </c>
      <c r="K93" s="56">
        <f t="shared" si="12"/>
        <v>513.60000000000082</v>
      </c>
      <c r="L93" s="56">
        <f>+F93-H93</f>
        <v>1818.5499999999993</v>
      </c>
      <c r="M93" s="58">
        <f>+E93-H93</f>
        <v>1818.5499999999993</v>
      </c>
      <c r="N93" s="168">
        <f t="shared" si="18"/>
        <v>71.361417322834654</v>
      </c>
      <c r="O93" s="197">
        <v>4435.1500000000005</v>
      </c>
      <c r="P93" s="50"/>
    </row>
    <row r="94" spans="1:16" ht="15.75" customHeight="1" thickBot="1" x14ac:dyDescent="0.25">
      <c r="A94" s="69"/>
      <c r="B94" s="86"/>
      <c r="C94" s="87"/>
      <c r="D94" s="87"/>
      <c r="E94" s="87"/>
      <c r="F94" s="87"/>
      <c r="G94" s="87"/>
      <c r="H94" s="88"/>
      <c r="I94" s="87"/>
      <c r="J94" s="87"/>
      <c r="K94" s="87"/>
      <c r="L94" s="88"/>
      <c r="M94" s="88"/>
      <c r="N94" s="168"/>
      <c r="O94" s="198"/>
      <c r="P94" s="50"/>
    </row>
    <row r="95" spans="1:16" s="29" customFormat="1" ht="16.5" customHeight="1" thickBot="1" x14ac:dyDescent="0.25">
      <c r="A95" s="121" t="s">
        <v>127</v>
      </c>
      <c r="B95" s="121" t="s">
        <v>128</v>
      </c>
      <c r="C95" s="122">
        <f>+C96+C99+C105+C111+C115+C121+C129+C135+C144+C145</f>
        <v>997510</v>
      </c>
      <c r="D95" s="122">
        <f>+D96+D99+D105+D111+D115+D121+D129+D135+D144+D145</f>
        <v>707795</v>
      </c>
      <c r="E95" s="122">
        <f t="shared" ref="E95:E154" si="19">+C95+D95</f>
        <v>1705305</v>
      </c>
      <c r="F95" s="122">
        <f t="shared" ref="F95:K95" si="20">+F96+F99+F105+F111+F115+F121+F129+F135+F144+F145</f>
        <v>1630105</v>
      </c>
      <c r="G95" s="123">
        <f t="shared" si="20"/>
        <v>214108.06100000002</v>
      </c>
      <c r="H95" s="349">
        <f>O95+G95</f>
        <v>877611.89199999999</v>
      </c>
      <c r="I95" s="123">
        <f t="shared" si="20"/>
        <v>175264.63999999998</v>
      </c>
      <c r="J95" s="175">
        <f t="shared" si="20"/>
        <v>235923.93999999997</v>
      </c>
      <c r="K95" s="123">
        <f t="shared" si="20"/>
        <v>641688.95199999993</v>
      </c>
      <c r="L95" s="124">
        <f>+F95-H95+1</f>
        <v>752494.10800000001</v>
      </c>
      <c r="M95" s="125">
        <f t="shared" ref="M95:M158" si="21">+E95-H95</f>
        <v>827693.10800000001</v>
      </c>
      <c r="N95" s="169">
        <f t="shared" ref="N95:N154" si="22">+H95*100/F95</f>
        <v>53.837752292030267</v>
      </c>
      <c r="O95" s="197">
        <v>663503.83100000001</v>
      </c>
      <c r="P95" s="51"/>
    </row>
    <row r="96" spans="1:16" s="29" customFormat="1" ht="13.5" customHeight="1" x14ac:dyDescent="0.2">
      <c r="A96" s="131" t="s">
        <v>129</v>
      </c>
      <c r="B96" s="131" t="s">
        <v>130</v>
      </c>
      <c r="C96" s="132">
        <f>SUM(C97:C98)</f>
        <v>139175</v>
      </c>
      <c r="D96" s="177">
        <f>SUM(D97:D98)</f>
        <v>-46280</v>
      </c>
      <c r="E96" s="132">
        <f t="shared" si="19"/>
        <v>92895</v>
      </c>
      <c r="F96" s="132">
        <f>SUM(F97:F98)</f>
        <v>48195</v>
      </c>
      <c r="G96" s="89">
        <f>SUM(G97:G98)</f>
        <v>5228.3499999999995</v>
      </c>
      <c r="H96" s="90">
        <f>O96+G96</f>
        <v>17230.12</v>
      </c>
      <c r="I96" s="89">
        <f>SUM(I97:I98)</f>
        <v>5653.32</v>
      </c>
      <c r="J96" s="132">
        <f>SUM(J97:J98)</f>
        <v>7877.32</v>
      </c>
      <c r="K96" s="176">
        <f t="shared" ref="K96:K159" si="23">H96-J96</f>
        <v>9352.7999999999993</v>
      </c>
      <c r="L96" s="90">
        <f t="shared" ref="L96:L126" si="24">+F96-H96</f>
        <v>30964.880000000001</v>
      </c>
      <c r="M96" s="133">
        <f t="shared" si="21"/>
        <v>75664.88</v>
      </c>
      <c r="N96" s="350">
        <f t="shared" si="22"/>
        <v>35.750845523394545</v>
      </c>
      <c r="O96" s="197">
        <v>12001.77</v>
      </c>
      <c r="P96" s="51"/>
    </row>
    <row r="97" spans="1:16" s="29" customFormat="1" ht="13.5" customHeight="1" x14ac:dyDescent="0.2">
      <c r="A97" s="71" t="s">
        <v>131</v>
      </c>
      <c r="B97" s="134" t="s">
        <v>132</v>
      </c>
      <c r="C97" s="95">
        <v>139075</v>
      </c>
      <c r="D97" s="57">
        <v>-49980</v>
      </c>
      <c r="E97" s="95">
        <f t="shared" si="19"/>
        <v>89095</v>
      </c>
      <c r="F97" s="135">
        <v>44395</v>
      </c>
      <c r="G97" s="91">
        <f>5103.78-6</f>
        <v>5097.78</v>
      </c>
      <c r="H97" s="58">
        <f>+O97+G97</f>
        <v>16309.739999999998</v>
      </c>
      <c r="I97" s="91">
        <v>5648.33</v>
      </c>
      <c r="J97" s="95">
        <v>7358.83</v>
      </c>
      <c r="K97" s="56">
        <f t="shared" si="23"/>
        <v>8950.909999999998</v>
      </c>
      <c r="L97" s="58">
        <f t="shared" si="24"/>
        <v>28085.260000000002</v>
      </c>
      <c r="M97" s="118">
        <f t="shared" si="21"/>
        <v>72785.260000000009</v>
      </c>
      <c r="N97" s="351">
        <f t="shared" si="22"/>
        <v>36.737785786687688</v>
      </c>
      <c r="O97" s="197">
        <v>11211.96</v>
      </c>
      <c r="P97" s="51"/>
    </row>
    <row r="98" spans="1:16" s="29" customFormat="1" x14ac:dyDescent="0.2">
      <c r="A98" s="69" t="s">
        <v>133</v>
      </c>
      <c r="B98" s="136" t="s">
        <v>134</v>
      </c>
      <c r="C98" s="95">
        <v>100</v>
      </c>
      <c r="D98" s="95">
        <v>3700</v>
      </c>
      <c r="E98" s="95">
        <f t="shared" si="19"/>
        <v>3800</v>
      </c>
      <c r="F98" s="92">
        <v>3800</v>
      </c>
      <c r="G98" s="93">
        <v>130.57</v>
      </c>
      <c r="H98" s="58">
        <f>+O98+G98</f>
        <v>920.37999999999988</v>
      </c>
      <c r="I98" s="93">
        <v>4.99</v>
      </c>
      <c r="J98" s="118">
        <v>518.49</v>
      </c>
      <c r="K98" s="56">
        <f t="shared" si="23"/>
        <v>401.88999999999987</v>
      </c>
      <c r="L98" s="58">
        <f t="shared" si="24"/>
        <v>2879.62</v>
      </c>
      <c r="M98" s="118">
        <f t="shared" si="21"/>
        <v>2879.62</v>
      </c>
      <c r="N98" s="351">
        <f t="shared" si="22"/>
        <v>24.220526315789471</v>
      </c>
      <c r="O98" s="197">
        <v>789.81</v>
      </c>
      <c r="P98" s="51"/>
    </row>
    <row r="99" spans="1:16" s="29" customFormat="1" ht="12" customHeight="1" x14ac:dyDescent="0.2">
      <c r="A99" s="72" t="s">
        <v>135</v>
      </c>
      <c r="B99" s="137" t="s">
        <v>136</v>
      </c>
      <c r="C99" s="113">
        <f>SUM(C100:C104)</f>
        <v>18955</v>
      </c>
      <c r="D99" s="177">
        <f>SUM(D100:D104)</f>
        <v>28450</v>
      </c>
      <c r="E99" s="113">
        <f t="shared" si="19"/>
        <v>47405</v>
      </c>
      <c r="F99" s="94">
        <f>SUM(F100:F104)</f>
        <v>47405</v>
      </c>
      <c r="G99" s="94">
        <f>SUM(G100:G104)</f>
        <v>881.66099999999994</v>
      </c>
      <c r="H99" s="62">
        <f>+O99+G99</f>
        <v>10097.272000000001</v>
      </c>
      <c r="I99" s="94">
        <f>SUM(I100:I104)</f>
        <v>2332.5300000000002</v>
      </c>
      <c r="J99" s="113">
        <f>SUM(J100:J104)</f>
        <v>2589.4</v>
      </c>
      <c r="K99" s="61">
        <f t="shared" si="23"/>
        <v>7507.8720000000012</v>
      </c>
      <c r="L99" s="62">
        <f t="shared" si="24"/>
        <v>37307.728000000003</v>
      </c>
      <c r="M99" s="114">
        <f t="shared" si="21"/>
        <v>37307.728000000003</v>
      </c>
      <c r="N99" s="351">
        <f t="shared" si="22"/>
        <v>21.300014766374858</v>
      </c>
      <c r="O99" s="197">
        <v>9215.6110000000008</v>
      </c>
      <c r="P99" s="51"/>
    </row>
    <row r="100" spans="1:16" s="29" customFormat="1" ht="12" customHeight="1" x14ac:dyDescent="0.2">
      <c r="A100" s="71" t="s">
        <v>137</v>
      </c>
      <c r="B100" s="134" t="s">
        <v>138</v>
      </c>
      <c r="C100" s="95">
        <v>500</v>
      </c>
      <c r="D100" s="95">
        <v>10100</v>
      </c>
      <c r="E100" s="95">
        <f t="shared" si="19"/>
        <v>10600</v>
      </c>
      <c r="F100" s="92">
        <v>10600</v>
      </c>
      <c r="G100" s="93">
        <v>0</v>
      </c>
      <c r="H100" s="58">
        <f>+O100+G100</f>
        <v>415.16500000000002</v>
      </c>
      <c r="I100" s="93">
        <v>415.16</v>
      </c>
      <c r="J100" s="118">
        <v>415.16</v>
      </c>
      <c r="K100" s="56">
        <f t="shared" si="23"/>
        <v>4.9999999999954525E-3</v>
      </c>
      <c r="L100" s="58">
        <f t="shared" si="24"/>
        <v>10184.834999999999</v>
      </c>
      <c r="M100" s="118">
        <f t="shared" si="21"/>
        <v>10184.834999999999</v>
      </c>
      <c r="N100" s="168">
        <f t="shared" si="22"/>
        <v>3.9166509433962262</v>
      </c>
      <c r="O100" s="197">
        <v>415.16500000000002</v>
      </c>
      <c r="P100" s="51"/>
    </row>
    <row r="101" spans="1:16" s="29" customFormat="1" ht="12" customHeight="1" x14ac:dyDescent="0.2">
      <c r="A101" s="69" t="s">
        <v>139</v>
      </c>
      <c r="B101" s="136" t="s">
        <v>140</v>
      </c>
      <c r="C101" s="95">
        <v>396</v>
      </c>
      <c r="D101" s="95">
        <v>6800</v>
      </c>
      <c r="E101" s="95">
        <f t="shared" si="19"/>
        <v>7196</v>
      </c>
      <c r="F101" s="92">
        <v>7196</v>
      </c>
      <c r="G101" s="93">
        <v>125.42</v>
      </c>
      <c r="H101" s="58">
        <f>+O101+G101</f>
        <v>1066.1099999999999</v>
      </c>
      <c r="I101" s="93">
        <v>222.49</v>
      </c>
      <c r="J101" s="118">
        <v>271.67</v>
      </c>
      <c r="K101" s="56">
        <f t="shared" si="23"/>
        <v>794.43999999999983</v>
      </c>
      <c r="L101" s="58">
        <f t="shared" si="24"/>
        <v>6129.89</v>
      </c>
      <c r="M101" s="118">
        <f t="shared" si="21"/>
        <v>6129.89</v>
      </c>
      <c r="N101" s="168">
        <f t="shared" si="22"/>
        <v>14.815314063368536</v>
      </c>
      <c r="O101" s="197">
        <v>940.68999999999994</v>
      </c>
      <c r="P101" s="51"/>
    </row>
    <row r="102" spans="1:16" s="29" customFormat="1" ht="13.5" customHeight="1" x14ac:dyDescent="0.2">
      <c r="A102" s="69" t="s">
        <v>141</v>
      </c>
      <c r="B102" s="136" t="s">
        <v>142</v>
      </c>
      <c r="C102" s="95">
        <v>250</v>
      </c>
      <c r="D102" s="95">
        <v>5550</v>
      </c>
      <c r="E102" s="95">
        <f t="shared" si="19"/>
        <v>5800</v>
      </c>
      <c r="F102" s="92">
        <v>5800</v>
      </c>
      <c r="G102" s="93">
        <v>25.57</v>
      </c>
      <c r="H102" s="58">
        <f>+P102+G102</f>
        <v>25.57</v>
      </c>
      <c r="I102" s="93">
        <v>0</v>
      </c>
      <c r="J102" s="118">
        <v>0</v>
      </c>
      <c r="K102" s="56">
        <f t="shared" si="23"/>
        <v>25.57</v>
      </c>
      <c r="L102" s="58">
        <f t="shared" si="24"/>
        <v>5774.43</v>
      </c>
      <c r="M102" s="118">
        <f t="shared" si="21"/>
        <v>5774.43</v>
      </c>
      <c r="N102" s="168">
        <f t="shared" si="22"/>
        <v>0.44086206896551722</v>
      </c>
      <c r="O102" s="197">
        <v>25.57</v>
      </c>
      <c r="P102" s="51"/>
    </row>
    <row r="103" spans="1:16" s="29" customFormat="1" ht="13.5" customHeight="1" x14ac:dyDescent="0.2">
      <c r="A103" s="69" t="s">
        <v>143</v>
      </c>
      <c r="B103" s="136" t="s">
        <v>144</v>
      </c>
      <c r="C103" s="95">
        <v>17409</v>
      </c>
      <c r="D103" s="57">
        <v>5600</v>
      </c>
      <c r="E103" s="95">
        <f t="shared" si="19"/>
        <v>23009</v>
      </c>
      <c r="F103" s="92">
        <v>23009</v>
      </c>
      <c r="G103" s="93">
        <v>678.55</v>
      </c>
      <c r="H103" s="58">
        <f>+O103+G103</f>
        <v>8460.6200000000008</v>
      </c>
      <c r="I103" s="93">
        <v>1694.88</v>
      </c>
      <c r="J103" s="118">
        <v>1902.57</v>
      </c>
      <c r="K103" s="56">
        <f t="shared" si="23"/>
        <v>6558.0500000000011</v>
      </c>
      <c r="L103" s="58">
        <f t="shared" si="24"/>
        <v>14548.38</v>
      </c>
      <c r="M103" s="118">
        <f t="shared" si="21"/>
        <v>14548.38</v>
      </c>
      <c r="N103" s="168">
        <f t="shared" si="22"/>
        <v>36.770915728627934</v>
      </c>
      <c r="O103" s="197">
        <v>7782.0700000000006</v>
      </c>
      <c r="P103" s="51"/>
    </row>
    <row r="104" spans="1:16" s="29" customFormat="1" ht="20.25" customHeight="1" x14ac:dyDescent="0.2">
      <c r="A104" s="69" t="s">
        <v>145</v>
      </c>
      <c r="B104" s="136" t="s">
        <v>146</v>
      </c>
      <c r="C104" s="58">
        <v>400</v>
      </c>
      <c r="D104" s="95">
        <v>400</v>
      </c>
      <c r="E104" s="95">
        <f t="shared" si="19"/>
        <v>800</v>
      </c>
      <c r="F104" s="92">
        <v>800</v>
      </c>
      <c r="G104" s="93">
        <v>52.121000000000002</v>
      </c>
      <c r="H104" s="58">
        <f>+P104+G104</f>
        <v>52.121000000000002</v>
      </c>
      <c r="I104" s="93">
        <v>0</v>
      </c>
      <c r="J104" s="118" t="s">
        <v>4</v>
      </c>
      <c r="K104" s="56" t="e">
        <f t="shared" si="23"/>
        <v>#VALUE!</v>
      </c>
      <c r="L104" s="58">
        <f t="shared" si="24"/>
        <v>747.87900000000002</v>
      </c>
      <c r="M104" s="118">
        <f t="shared" si="21"/>
        <v>747.87900000000002</v>
      </c>
      <c r="N104" s="168">
        <f t="shared" si="22"/>
        <v>6.5151250000000003</v>
      </c>
      <c r="O104" s="198">
        <v>52.121000000000002</v>
      </c>
      <c r="P104" s="51"/>
    </row>
    <row r="105" spans="1:16" s="29" customFormat="1" ht="12" customHeight="1" x14ac:dyDescent="0.2">
      <c r="A105" s="73" t="s">
        <v>147</v>
      </c>
      <c r="B105" s="132" t="s">
        <v>148</v>
      </c>
      <c r="C105" s="132">
        <f>SUM(C106:C110)</f>
        <v>317434</v>
      </c>
      <c r="D105" s="177">
        <f>SUM(D106:D110)</f>
        <v>3975</v>
      </c>
      <c r="E105" s="132">
        <f t="shared" si="19"/>
        <v>321409</v>
      </c>
      <c r="F105" s="89">
        <f>SUM(F106:F110)</f>
        <v>292456</v>
      </c>
      <c r="G105" s="89">
        <f>SUM(G106:G110)</f>
        <v>20847.560000000001</v>
      </c>
      <c r="H105" s="89">
        <f t="shared" ref="H105:H154" si="25">+O105+G105</f>
        <v>232592.12</v>
      </c>
      <c r="I105" s="89">
        <f>SUM(I106:I110)</f>
        <v>36902.42</v>
      </c>
      <c r="J105" s="132">
        <f>SUM(J106:J110)</f>
        <v>36913.57</v>
      </c>
      <c r="K105" s="176">
        <f t="shared" si="23"/>
        <v>195678.55</v>
      </c>
      <c r="L105" s="90">
        <f t="shared" si="24"/>
        <v>59863.880000000005</v>
      </c>
      <c r="M105" s="133">
        <f t="shared" si="21"/>
        <v>88816.88</v>
      </c>
      <c r="N105" s="350">
        <f t="shared" si="22"/>
        <v>79.530637087288341</v>
      </c>
      <c r="O105" s="197">
        <v>211744.56</v>
      </c>
      <c r="P105" s="51"/>
    </row>
    <row r="106" spans="1:16" s="29" customFormat="1" ht="12" customHeight="1" x14ac:dyDescent="0.2">
      <c r="A106" s="71" t="s">
        <v>149</v>
      </c>
      <c r="B106" s="134" t="s">
        <v>150</v>
      </c>
      <c r="C106" s="95">
        <v>141838</v>
      </c>
      <c r="D106" s="95">
        <v>0</v>
      </c>
      <c r="E106" s="95">
        <f t="shared" si="19"/>
        <v>141838</v>
      </c>
      <c r="F106" s="92">
        <v>127885</v>
      </c>
      <c r="G106" s="93">
        <v>0</v>
      </c>
      <c r="H106" s="58">
        <f t="shared" si="25"/>
        <v>88933</v>
      </c>
      <c r="I106" s="93">
        <v>9500.49</v>
      </c>
      <c r="J106" s="118">
        <v>9500.49</v>
      </c>
      <c r="K106" s="56">
        <f t="shared" si="23"/>
        <v>79432.509999999995</v>
      </c>
      <c r="L106" s="58">
        <f t="shared" si="24"/>
        <v>38952</v>
      </c>
      <c r="M106" s="118">
        <f t="shared" si="21"/>
        <v>52905</v>
      </c>
      <c r="N106" s="168">
        <f t="shared" si="22"/>
        <v>69.541384837940342</v>
      </c>
      <c r="O106" s="197">
        <v>88933</v>
      </c>
      <c r="P106" s="51"/>
    </row>
    <row r="107" spans="1:16" s="29" customFormat="1" ht="16.149999999999999" customHeight="1" x14ac:dyDescent="0.2">
      <c r="A107" s="74">
        <v>222</v>
      </c>
      <c r="B107" s="134" t="s">
        <v>251</v>
      </c>
      <c r="C107" s="95">
        <v>90000</v>
      </c>
      <c r="D107" s="95">
        <v>4225</v>
      </c>
      <c r="E107" s="95">
        <f t="shared" si="19"/>
        <v>94225</v>
      </c>
      <c r="F107" s="135">
        <v>79225</v>
      </c>
      <c r="G107" s="91">
        <v>20326.740000000002</v>
      </c>
      <c r="H107" s="58">
        <f t="shared" si="25"/>
        <v>66777.63</v>
      </c>
      <c r="I107" s="91">
        <v>23149.34</v>
      </c>
      <c r="J107" s="118">
        <v>23371.34</v>
      </c>
      <c r="K107" s="56">
        <f t="shared" si="23"/>
        <v>43406.290000000008</v>
      </c>
      <c r="L107" s="58">
        <v>11127.96</v>
      </c>
      <c r="M107" s="118">
        <f t="shared" si="21"/>
        <v>27447.369999999995</v>
      </c>
      <c r="N107" s="168">
        <f t="shared" si="22"/>
        <v>84.288583149258443</v>
      </c>
      <c r="O107" s="197">
        <v>46450.89</v>
      </c>
      <c r="P107" s="51"/>
    </row>
    <row r="108" spans="1:16" s="29" customFormat="1" ht="14.25" customHeight="1" x14ac:dyDescent="0.2">
      <c r="A108" s="69" t="s">
        <v>151</v>
      </c>
      <c r="B108" s="136" t="s">
        <v>152</v>
      </c>
      <c r="C108" s="95">
        <v>74096</v>
      </c>
      <c r="D108" s="95"/>
      <c r="E108" s="95">
        <f t="shared" si="19"/>
        <v>74096</v>
      </c>
      <c r="F108" s="92">
        <v>74096</v>
      </c>
      <c r="G108" s="93">
        <v>0</v>
      </c>
      <c r="H108" s="58">
        <f t="shared" si="25"/>
        <v>74000</v>
      </c>
      <c r="I108" s="93">
        <v>2611.88</v>
      </c>
      <c r="J108" s="118">
        <v>2611.88</v>
      </c>
      <c r="K108" s="56">
        <f t="shared" si="23"/>
        <v>71388.12</v>
      </c>
      <c r="L108" s="58">
        <f t="shared" si="24"/>
        <v>96</v>
      </c>
      <c r="M108" s="118">
        <f t="shared" si="21"/>
        <v>96</v>
      </c>
      <c r="N108" s="351">
        <f t="shared" si="22"/>
        <v>99.870438350248321</v>
      </c>
      <c r="O108" s="197">
        <v>74000</v>
      </c>
      <c r="P108" s="51"/>
    </row>
    <row r="109" spans="1:16" s="29" customFormat="1" ht="14.45" customHeight="1" x14ac:dyDescent="0.2">
      <c r="A109" s="69" t="s">
        <v>153</v>
      </c>
      <c r="B109" s="136" t="s">
        <v>154</v>
      </c>
      <c r="C109" s="95">
        <v>10500</v>
      </c>
      <c r="D109" s="57">
        <v>-2500</v>
      </c>
      <c r="E109" s="95">
        <f>SUM(C109:D109)</f>
        <v>8000</v>
      </c>
      <c r="F109" s="92">
        <v>8000</v>
      </c>
      <c r="G109" s="93">
        <v>509.06</v>
      </c>
      <c r="H109" s="58">
        <f t="shared" si="25"/>
        <v>2427.02</v>
      </c>
      <c r="I109" s="93">
        <v>1209.76</v>
      </c>
      <c r="J109" s="118">
        <v>998.91</v>
      </c>
      <c r="K109" s="56">
        <f t="shared" si="23"/>
        <v>1428.1100000000001</v>
      </c>
      <c r="L109" s="58">
        <f t="shared" si="24"/>
        <v>5572.98</v>
      </c>
      <c r="M109" s="118">
        <f t="shared" si="21"/>
        <v>5572.98</v>
      </c>
      <c r="N109" s="351">
        <f t="shared" si="22"/>
        <v>30.33775</v>
      </c>
      <c r="O109" s="197">
        <v>1917.96</v>
      </c>
      <c r="P109" s="51"/>
    </row>
    <row r="110" spans="1:16" s="29" customFormat="1" ht="16.5" customHeight="1" x14ac:dyDescent="0.2">
      <c r="A110" s="69">
        <v>229</v>
      </c>
      <c r="B110" s="136" t="s">
        <v>155</v>
      </c>
      <c r="C110" s="95">
        <v>1000</v>
      </c>
      <c r="D110" s="95">
        <v>2250</v>
      </c>
      <c r="E110" s="95">
        <f t="shared" si="19"/>
        <v>3250</v>
      </c>
      <c r="F110" s="92">
        <v>3250</v>
      </c>
      <c r="G110" s="93">
        <v>11.76</v>
      </c>
      <c r="H110" s="58">
        <f t="shared" si="25"/>
        <v>454.46999999999997</v>
      </c>
      <c r="I110" s="93">
        <v>430.95</v>
      </c>
      <c r="J110" s="118">
        <v>430.95</v>
      </c>
      <c r="K110" s="56">
        <f t="shared" si="23"/>
        <v>23.519999999999982</v>
      </c>
      <c r="L110" s="58">
        <f t="shared" si="24"/>
        <v>2795.53</v>
      </c>
      <c r="M110" s="118">
        <f t="shared" si="21"/>
        <v>2795.53</v>
      </c>
      <c r="N110" s="351">
        <f t="shared" si="22"/>
        <v>13.983692307692309</v>
      </c>
      <c r="O110" s="197">
        <v>442.71</v>
      </c>
      <c r="P110" s="51"/>
    </row>
    <row r="111" spans="1:16" s="29" customFormat="1" ht="12.75" customHeight="1" x14ac:dyDescent="0.2">
      <c r="A111" s="73" t="s">
        <v>156</v>
      </c>
      <c r="B111" s="132" t="s">
        <v>157</v>
      </c>
      <c r="C111" s="132">
        <f>SUM(C112:C114)</f>
        <v>11102</v>
      </c>
      <c r="D111" s="177">
        <f>SUM(D112:D114)</f>
        <v>55770</v>
      </c>
      <c r="E111" s="132">
        <f t="shared" si="19"/>
        <v>66872</v>
      </c>
      <c r="F111" s="89">
        <f>SUM(F112:F114)</f>
        <v>66872</v>
      </c>
      <c r="G111" s="89">
        <f>SUM(G112:G114)</f>
        <v>16880.71</v>
      </c>
      <c r="H111" s="62">
        <f t="shared" si="25"/>
        <v>39600.899999999994</v>
      </c>
      <c r="I111" s="89">
        <f>SUM(I112:I114)</f>
        <v>3951.71</v>
      </c>
      <c r="J111" s="132">
        <f>SUM(J112:J114)</f>
        <v>5611.0400000000009</v>
      </c>
      <c r="K111" s="61">
        <f t="shared" si="23"/>
        <v>33989.859999999993</v>
      </c>
      <c r="L111" s="90">
        <f t="shared" si="24"/>
        <v>27271.100000000006</v>
      </c>
      <c r="M111" s="133">
        <f t="shared" si="21"/>
        <v>27271.100000000006</v>
      </c>
      <c r="N111" s="350">
        <f t="shared" si="22"/>
        <v>59.218955616700555</v>
      </c>
      <c r="O111" s="197">
        <v>22720.19</v>
      </c>
      <c r="P111" s="51"/>
    </row>
    <row r="112" spans="1:16" s="29" customFormat="1" ht="12.75" customHeight="1" x14ac:dyDescent="0.2">
      <c r="A112" s="71" t="s">
        <v>158</v>
      </c>
      <c r="B112" s="134" t="s">
        <v>159</v>
      </c>
      <c r="C112" s="95">
        <v>2551</v>
      </c>
      <c r="D112" s="57">
        <v>17870</v>
      </c>
      <c r="E112" s="95">
        <f t="shared" si="19"/>
        <v>20421</v>
      </c>
      <c r="F112" s="92">
        <v>20421</v>
      </c>
      <c r="G112" s="93">
        <v>82.93</v>
      </c>
      <c r="H112" s="58">
        <f t="shared" si="25"/>
        <v>1668.9700000000003</v>
      </c>
      <c r="I112" s="93">
        <v>804.11</v>
      </c>
      <c r="J112" s="118">
        <v>1564.64</v>
      </c>
      <c r="K112" s="56">
        <f t="shared" si="23"/>
        <v>104.33000000000015</v>
      </c>
      <c r="L112" s="58">
        <f t="shared" si="24"/>
        <v>18752.03</v>
      </c>
      <c r="M112" s="118">
        <f t="shared" si="21"/>
        <v>18752.03</v>
      </c>
      <c r="N112" s="351">
        <f t="shared" si="22"/>
        <v>8.172812301062633</v>
      </c>
      <c r="O112" s="197">
        <v>1586.0400000000002</v>
      </c>
      <c r="P112" s="51"/>
    </row>
    <row r="113" spans="1:17" s="29" customFormat="1" ht="15" customHeight="1" x14ac:dyDescent="0.2">
      <c r="A113" s="69" t="s">
        <v>160</v>
      </c>
      <c r="B113" s="136" t="s">
        <v>161</v>
      </c>
      <c r="C113" s="95">
        <v>5685</v>
      </c>
      <c r="D113" s="95">
        <v>35100</v>
      </c>
      <c r="E113" s="95">
        <f t="shared" si="19"/>
        <v>40785</v>
      </c>
      <c r="F113" s="92">
        <v>40785</v>
      </c>
      <c r="G113" s="93">
        <v>16742.14</v>
      </c>
      <c r="H113" s="58">
        <f t="shared" si="25"/>
        <v>36550.239999999998</v>
      </c>
      <c r="I113" s="93">
        <v>2167.16</v>
      </c>
      <c r="J113" s="118">
        <v>3065.96</v>
      </c>
      <c r="K113" s="56">
        <f t="shared" si="23"/>
        <v>33484.28</v>
      </c>
      <c r="L113" s="58">
        <f t="shared" si="24"/>
        <v>4234.760000000002</v>
      </c>
      <c r="M113" s="118">
        <f t="shared" si="21"/>
        <v>4234.760000000002</v>
      </c>
      <c r="N113" s="351">
        <f t="shared" si="22"/>
        <v>89.616868946916753</v>
      </c>
      <c r="O113" s="197">
        <v>19808.099999999999</v>
      </c>
      <c r="P113" s="51"/>
    </row>
    <row r="114" spans="1:17" s="29" customFormat="1" ht="20.25" customHeight="1" x14ac:dyDescent="0.2">
      <c r="A114" s="69" t="s">
        <v>162</v>
      </c>
      <c r="B114" s="136" t="s">
        <v>163</v>
      </c>
      <c r="C114" s="95">
        <v>2866</v>
      </c>
      <c r="D114" s="57">
        <v>2800</v>
      </c>
      <c r="E114" s="95">
        <f t="shared" si="19"/>
        <v>5666</v>
      </c>
      <c r="F114" s="92">
        <v>5666</v>
      </c>
      <c r="G114" s="93">
        <v>55.64</v>
      </c>
      <c r="H114" s="58">
        <f t="shared" si="25"/>
        <v>1381.6900000000003</v>
      </c>
      <c r="I114" s="93">
        <v>980.44</v>
      </c>
      <c r="J114" s="118">
        <v>980.44</v>
      </c>
      <c r="K114" s="56">
        <f t="shared" si="23"/>
        <v>401.25000000000023</v>
      </c>
      <c r="L114" s="58">
        <f t="shared" si="24"/>
        <v>4284.3099999999995</v>
      </c>
      <c r="M114" s="118">
        <f t="shared" si="21"/>
        <v>4284.3099999999995</v>
      </c>
      <c r="N114" s="351">
        <f t="shared" si="22"/>
        <v>24.385633603953412</v>
      </c>
      <c r="O114" s="198">
        <v>1326.0500000000002</v>
      </c>
      <c r="P114" s="51"/>
    </row>
    <row r="115" spans="1:17" s="29" customFormat="1" ht="16.149999999999999" customHeight="1" x14ac:dyDescent="0.2">
      <c r="A115" s="73" t="s">
        <v>164</v>
      </c>
      <c r="B115" s="132" t="s">
        <v>165</v>
      </c>
      <c r="C115" s="132">
        <f>SUM(C116:C120)</f>
        <v>42047</v>
      </c>
      <c r="D115" s="177">
        <f>SUM(D116:D120)</f>
        <v>84280</v>
      </c>
      <c r="E115" s="132">
        <f t="shared" si="19"/>
        <v>126327</v>
      </c>
      <c r="F115" s="89">
        <f>SUM(F116:F120)</f>
        <v>126327</v>
      </c>
      <c r="G115" s="89">
        <f>SUM(G116:G120)</f>
        <v>14484.500000000002</v>
      </c>
      <c r="H115" s="90">
        <f t="shared" si="25"/>
        <v>38227.810000000005</v>
      </c>
      <c r="I115" s="89">
        <f>SUM(I116:I120)</f>
        <v>6507.86</v>
      </c>
      <c r="J115" s="132">
        <f>SUM(J116:J120)</f>
        <v>8562.34</v>
      </c>
      <c r="K115" s="176">
        <f t="shared" si="23"/>
        <v>29665.470000000005</v>
      </c>
      <c r="L115" s="90">
        <f t="shared" si="24"/>
        <v>88099.19</v>
      </c>
      <c r="M115" s="133">
        <f t="shared" si="21"/>
        <v>88099.19</v>
      </c>
      <c r="N115" s="350">
        <f t="shared" si="22"/>
        <v>30.260997253160454</v>
      </c>
      <c r="O115" s="197">
        <v>23743.310000000005</v>
      </c>
      <c r="P115" s="51"/>
    </row>
    <row r="116" spans="1:17" s="29" customFormat="1" ht="16.149999999999999" customHeight="1" x14ac:dyDescent="0.2">
      <c r="A116" s="69" t="s">
        <v>166</v>
      </c>
      <c r="B116" s="134" t="s">
        <v>167</v>
      </c>
      <c r="C116" s="95">
        <v>0</v>
      </c>
      <c r="D116" s="95">
        <v>4760</v>
      </c>
      <c r="E116" s="95">
        <f t="shared" si="19"/>
        <v>4760</v>
      </c>
      <c r="F116" s="92">
        <v>4760</v>
      </c>
      <c r="G116" s="93">
        <v>2195.1999999999998</v>
      </c>
      <c r="H116" s="58">
        <f t="shared" si="25"/>
        <v>4390.3999999999996</v>
      </c>
      <c r="I116" s="93">
        <v>0</v>
      </c>
      <c r="J116" s="118">
        <v>0</v>
      </c>
      <c r="K116" s="56">
        <f t="shared" si="23"/>
        <v>4390.3999999999996</v>
      </c>
      <c r="L116" s="58">
        <f t="shared" si="24"/>
        <v>369.60000000000036</v>
      </c>
      <c r="M116" s="118">
        <f t="shared" si="21"/>
        <v>369.60000000000036</v>
      </c>
      <c r="N116" s="351">
        <f t="shared" si="22"/>
        <v>92.235294117647044</v>
      </c>
      <c r="O116" s="197">
        <v>2195.1999999999998</v>
      </c>
      <c r="P116" s="51"/>
    </row>
    <row r="117" spans="1:17" s="29" customFormat="1" ht="17.25" customHeight="1" x14ac:dyDescent="0.2">
      <c r="A117" s="69" t="s">
        <v>168</v>
      </c>
      <c r="B117" s="136" t="s">
        <v>169</v>
      </c>
      <c r="C117" s="95">
        <v>0</v>
      </c>
      <c r="D117" s="95">
        <v>14520</v>
      </c>
      <c r="E117" s="95">
        <f t="shared" si="19"/>
        <v>14520</v>
      </c>
      <c r="F117" s="92">
        <v>14520</v>
      </c>
      <c r="G117" s="93">
        <v>3962.5</v>
      </c>
      <c r="H117" s="58">
        <f t="shared" si="25"/>
        <v>8833.16</v>
      </c>
      <c r="I117" s="93">
        <v>908.16</v>
      </c>
      <c r="J117" s="118">
        <v>213.92</v>
      </c>
      <c r="K117" s="56">
        <f t="shared" si="23"/>
        <v>8619.24</v>
      </c>
      <c r="L117" s="58">
        <f t="shared" si="24"/>
        <v>5686.84</v>
      </c>
      <c r="M117" s="118">
        <f t="shared" si="21"/>
        <v>5686.84</v>
      </c>
      <c r="N117" s="351">
        <f t="shared" si="22"/>
        <v>60.834435261707988</v>
      </c>
      <c r="O117" s="197">
        <v>4870.66</v>
      </c>
      <c r="P117" s="51"/>
    </row>
    <row r="118" spans="1:17" s="29" customFormat="1" ht="16.5" customHeight="1" x14ac:dyDescent="0.2">
      <c r="A118" s="69" t="s">
        <v>170</v>
      </c>
      <c r="B118" s="136" t="s">
        <v>171</v>
      </c>
      <c r="C118" s="95">
        <v>17690</v>
      </c>
      <c r="D118" s="57">
        <v>40250</v>
      </c>
      <c r="E118" s="95">
        <f t="shared" si="19"/>
        <v>57940</v>
      </c>
      <c r="F118" s="92">
        <v>57940</v>
      </c>
      <c r="G118" s="93">
        <v>5440.27</v>
      </c>
      <c r="H118" s="58">
        <f t="shared" si="25"/>
        <v>14987.77</v>
      </c>
      <c r="I118" s="93">
        <v>1982.87</v>
      </c>
      <c r="J118" s="118">
        <v>4138.7299999999996</v>
      </c>
      <c r="K118" s="56">
        <f t="shared" si="23"/>
        <v>10849.04</v>
      </c>
      <c r="L118" s="58">
        <f t="shared" si="24"/>
        <v>42952.229999999996</v>
      </c>
      <c r="M118" s="118">
        <f t="shared" si="21"/>
        <v>42952.229999999996</v>
      </c>
      <c r="N118" s="351">
        <f t="shared" si="22"/>
        <v>25.867742492233344</v>
      </c>
      <c r="O118" s="197">
        <v>9547.5</v>
      </c>
      <c r="P118" s="51"/>
    </row>
    <row r="119" spans="1:17" s="29" customFormat="1" ht="16.5" customHeight="1" x14ac:dyDescent="0.2">
      <c r="A119" s="69" t="s">
        <v>172</v>
      </c>
      <c r="B119" s="136" t="s">
        <v>173</v>
      </c>
      <c r="C119" s="95">
        <v>0</v>
      </c>
      <c r="D119" s="95">
        <v>3700</v>
      </c>
      <c r="E119" s="95">
        <f t="shared" si="19"/>
        <v>3700</v>
      </c>
      <c r="F119" s="92">
        <v>3700</v>
      </c>
      <c r="G119" s="93">
        <v>169.28</v>
      </c>
      <c r="H119" s="58">
        <f t="shared" si="25"/>
        <v>436.01</v>
      </c>
      <c r="I119" s="93">
        <v>97.45</v>
      </c>
      <c r="J119" s="118">
        <v>97.45</v>
      </c>
      <c r="K119" s="56">
        <f t="shared" si="23"/>
        <v>338.56</v>
      </c>
      <c r="L119" s="58">
        <f t="shared" si="24"/>
        <v>3263.99</v>
      </c>
      <c r="M119" s="118">
        <f t="shared" si="21"/>
        <v>3263.99</v>
      </c>
      <c r="N119" s="168">
        <f t="shared" si="22"/>
        <v>11.784054054054055</v>
      </c>
      <c r="O119" s="197">
        <v>266.73</v>
      </c>
      <c r="P119" s="51"/>
    </row>
    <row r="120" spans="1:17" s="29" customFormat="1" ht="20.25" customHeight="1" x14ac:dyDescent="0.2">
      <c r="A120" s="69" t="s">
        <v>174</v>
      </c>
      <c r="B120" s="136" t="s">
        <v>175</v>
      </c>
      <c r="C120" s="95">
        <v>24357</v>
      </c>
      <c r="D120" s="57">
        <v>21050</v>
      </c>
      <c r="E120" s="95">
        <f t="shared" si="19"/>
        <v>45407</v>
      </c>
      <c r="F120" s="135">
        <v>45407</v>
      </c>
      <c r="G120" s="91">
        <v>2717.25</v>
      </c>
      <c r="H120" s="58">
        <f t="shared" si="25"/>
        <v>9580.4700000000012</v>
      </c>
      <c r="I120" s="91">
        <v>3519.38</v>
      </c>
      <c r="J120" s="118">
        <v>4112.24</v>
      </c>
      <c r="K120" s="56">
        <f t="shared" si="23"/>
        <v>5468.2300000000014</v>
      </c>
      <c r="L120" s="58">
        <f t="shared" si="24"/>
        <v>35826.53</v>
      </c>
      <c r="M120" s="118">
        <f t="shared" si="21"/>
        <v>35826.53</v>
      </c>
      <c r="N120" s="351">
        <f t="shared" si="22"/>
        <v>21.099103662430906</v>
      </c>
      <c r="O120" s="198">
        <v>6863.22</v>
      </c>
      <c r="P120" s="51"/>
      <c r="Q120" s="8" t="s">
        <v>4</v>
      </c>
    </row>
    <row r="121" spans="1:17" s="29" customFormat="1" ht="14.25" customHeight="1" x14ac:dyDescent="0.2">
      <c r="A121" s="73" t="s">
        <v>176</v>
      </c>
      <c r="B121" s="132" t="s">
        <v>177</v>
      </c>
      <c r="C121" s="132">
        <f>SUM(C122:C128)</f>
        <v>64794</v>
      </c>
      <c r="D121" s="177">
        <f>SUM(D122:D128)</f>
        <v>135850</v>
      </c>
      <c r="E121" s="132">
        <f t="shared" si="19"/>
        <v>200644</v>
      </c>
      <c r="F121" s="89">
        <f>SUM(F122:F128)</f>
        <v>200644</v>
      </c>
      <c r="G121" s="89">
        <f>SUM(G122:G128)</f>
        <v>15135.030000000002</v>
      </c>
      <c r="H121" s="132">
        <f>SUM(H122:H128)</f>
        <v>51073.440000000002</v>
      </c>
      <c r="I121" s="89">
        <f>SUM(I122:I128)</f>
        <v>13039.82</v>
      </c>
      <c r="J121" s="132">
        <f>SUM(J122:J128)</f>
        <v>19279.760000000002</v>
      </c>
      <c r="K121" s="176">
        <f t="shared" si="23"/>
        <v>31793.68</v>
      </c>
      <c r="L121" s="90">
        <f t="shared" si="24"/>
        <v>149570.56</v>
      </c>
      <c r="M121" s="133">
        <f t="shared" si="21"/>
        <v>149570.56</v>
      </c>
      <c r="N121" s="350">
        <f t="shared" si="22"/>
        <v>25.454755686688863</v>
      </c>
      <c r="O121" s="197">
        <v>35938.410000000003</v>
      </c>
      <c r="P121" s="51"/>
    </row>
    <row r="122" spans="1:17" s="29" customFormat="1" ht="16.5" customHeight="1" x14ac:dyDescent="0.2">
      <c r="A122" s="69" t="s">
        <v>178</v>
      </c>
      <c r="B122" s="136" t="s">
        <v>179</v>
      </c>
      <c r="C122" s="95">
        <v>6350</v>
      </c>
      <c r="D122" s="57">
        <v>14200</v>
      </c>
      <c r="E122" s="95">
        <f>SUM(C122:D122)</f>
        <v>20550</v>
      </c>
      <c r="F122" s="135">
        <v>20550</v>
      </c>
      <c r="G122" s="93">
        <v>1723</v>
      </c>
      <c r="H122" s="58">
        <f t="shared" si="25"/>
        <v>10114.060000000001</v>
      </c>
      <c r="I122" s="93">
        <v>1403.66</v>
      </c>
      <c r="J122" s="118">
        <v>2274.36</v>
      </c>
      <c r="K122" s="56">
        <f t="shared" si="23"/>
        <v>7839.7000000000007</v>
      </c>
      <c r="L122" s="58">
        <f t="shared" si="24"/>
        <v>10435.939999999999</v>
      </c>
      <c r="M122" s="118">
        <f t="shared" si="21"/>
        <v>10435.939999999999</v>
      </c>
      <c r="N122" s="351">
        <f t="shared" si="22"/>
        <v>49.216836982968374</v>
      </c>
      <c r="O122" s="197">
        <v>8391.0600000000013</v>
      </c>
      <c r="P122" s="51"/>
    </row>
    <row r="123" spans="1:17" s="29" customFormat="1" ht="12.75" customHeight="1" x14ac:dyDescent="0.2">
      <c r="A123" s="69" t="s">
        <v>180</v>
      </c>
      <c r="B123" s="136" t="s">
        <v>181</v>
      </c>
      <c r="C123" s="95">
        <v>2500</v>
      </c>
      <c r="D123" s="95">
        <v>20050</v>
      </c>
      <c r="E123" s="95">
        <f t="shared" si="19"/>
        <v>22550</v>
      </c>
      <c r="F123" s="135">
        <v>22550</v>
      </c>
      <c r="G123" s="93">
        <v>2054.7600000000002</v>
      </c>
      <c r="H123" s="58">
        <f t="shared" si="25"/>
        <v>4542.84</v>
      </c>
      <c r="I123" s="93">
        <v>433.32</v>
      </c>
      <c r="J123" s="118">
        <v>896.62</v>
      </c>
      <c r="K123" s="56">
        <f t="shared" si="23"/>
        <v>3646.2200000000003</v>
      </c>
      <c r="L123" s="58">
        <f t="shared" si="24"/>
        <v>18007.16</v>
      </c>
      <c r="M123" s="118">
        <f t="shared" si="21"/>
        <v>18007.16</v>
      </c>
      <c r="N123" s="351">
        <f t="shared" si="22"/>
        <v>20.145631929046562</v>
      </c>
      <c r="O123" s="197">
        <v>2488.0800000000004</v>
      </c>
      <c r="P123" s="51"/>
    </row>
    <row r="124" spans="1:17" s="29" customFormat="1" ht="18" customHeight="1" x14ac:dyDescent="0.2">
      <c r="A124" s="69">
        <v>254</v>
      </c>
      <c r="B124" s="136" t="s">
        <v>182</v>
      </c>
      <c r="C124" s="95">
        <v>4903</v>
      </c>
      <c r="D124" s="57">
        <v>16400</v>
      </c>
      <c r="E124" s="95">
        <f t="shared" si="19"/>
        <v>21303</v>
      </c>
      <c r="F124" s="95">
        <v>21303</v>
      </c>
      <c r="G124" s="135">
        <v>481.27</v>
      </c>
      <c r="H124" s="58">
        <f t="shared" si="25"/>
        <v>2909.73</v>
      </c>
      <c r="I124" s="135">
        <v>1947.5</v>
      </c>
      <c r="J124" s="118">
        <v>1400.7</v>
      </c>
      <c r="K124" s="56">
        <f t="shared" si="23"/>
        <v>1509.03</v>
      </c>
      <c r="L124" s="58">
        <f t="shared" si="24"/>
        <v>18393.27</v>
      </c>
      <c r="M124" s="118">
        <f t="shared" si="21"/>
        <v>18393.27</v>
      </c>
      <c r="N124" s="351">
        <f t="shared" si="22"/>
        <v>13.658780453457259</v>
      </c>
      <c r="O124" s="197">
        <v>2428.46</v>
      </c>
      <c r="P124" s="51"/>
    </row>
    <row r="125" spans="1:17" s="29" customFormat="1" ht="17.25" customHeight="1" x14ac:dyDescent="0.2">
      <c r="A125" s="69" t="s">
        <v>183</v>
      </c>
      <c r="B125" s="136" t="s">
        <v>184</v>
      </c>
      <c r="C125" s="95">
        <v>25636</v>
      </c>
      <c r="D125" s="57">
        <v>27960</v>
      </c>
      <c r="E125" s="95">
        <f t="shared" si="19"/>
        <v>53596</v>
      </c>
      <c r="F125" s="95">
        <v>53596</v>
      </c>
      <c r="G125" s="92">
        <v>3695.02</v>
      </c>
      <c r="H125" s="58">
        <f t="shared" si="25"/>
        <v>13206.82</v>
      </c>
      <c r="I125" s="92">
        <v>3709.51</v>
      </c>
      <c r="J125" s="118">
        <v>7981.72</v>
      </c>
      <c r="K125" s="56">
        <f t="shared" si="23"/>
        <v>5225.0999999999995</v>
      </c>
      <c r="L125" s="58">
        <f t="shared" si="24"/>
        <v>40389.18</v>
      </c>
      <c r="M125" s="118">
        <f t="shared" si="21"/>
        <v>40389.18</v>
      </c>
      <c r="N125" s="351">
        <f t="shared" si="22"/>
        <v>24.641428464810808</v>
      </c>
      <c r="O125" s="197">
        <v>9511.7999999999993</v>
      </c>
      <c r="P125" s="51"/>
    </row>
    <row r="126" spans="1:17" s="29" customFormat="1" ht="17.25" customHeight="1" x14ac:dyDescent="0.2">
      <c r="A126" s="69" t="s">
        <v>185</v>
      </c>
      <c r="B126" s="136" t="s">
        <v>186</v>
      </c>
      <c r="C126" s="95">
        <v>4688</v>
      </c>
      <c r="D126" s="57">
        <v>28700</v>
      </c>
      <c r="E126" s="95">
        <f t="shared" si="19"/>
        <v>33388</v>
      </c>
      <c r="F126" s="95">
        <v>33388</v>
      </c>
      <c r="G126" s="92">
        <v>3179.23</v>
      </c>
      <c r="H126" s="58">
        <f t="shared" si="25"/>
        <v>8790.2799999999988</v>
      </c>
      <c r="I126" s="92">
        <v>2047.95</v>
      </c>
      <c r="J126" s="118">
        <v>3253.91</v>
      </c>
      <c r="K126" s="56">
        <f t="shared" si="23"/>
        <v>5536.369999999999</v>
      </c>
      <c r="L126" s="58">
        <f t="shared" si="24"/>
        <v>24597.72</v>
      </c>
      <c r="M126" s="118">
        <f t="shared" si="21"/>
        <v>24597.72</v>
      </c>
      <c r="N126" s="351">
        <f t="shared" si="22"/>
        <v>26.327662633281417</v>
      </c>
      <c r="O126" s="197">
        <v>5611.0499999999993</v>
      </c>
      <c r="P126" s="51"/>
    </row>
    <row r="127" spans="1:17" s="29" customFormat="1" ht="17.25" customHeight="1" x14ac:dyDescent="0.2">
      <c r="A127" s="69">
        <v>257</v>
      </c>
      <c r="B127" s="136" t="s">
        <v>187</v>
      </c>
      <c r="C127" s="118">
        <v>5817</v>
      </c>
      <c r="D127" s="118">
        <v>3200</v>
      </c>
      <c r="E127" s="95">
        <f t="shared" si="19"/>
        <v>9017</v>
      </c>
      <c r="F127" s="95">
        <v>9017</v>
      </c>
      <c r="G127" s="92">
        <v>716.21</v>
      </c>
      <c r="H127" s="58">
        <f t="shared" si="25"/>
        <v>2433.83</v>
      </c>
      <c r="I127" s="92">
        <v>1001.41</v>
      </c>
      <c r="J127" s="118">
        <v>99.29</v>
      </c>
      <c r="K127" s="56">
        <f t="shared" si="23"/>
        <v>2334.54</v>
      </c>
      <c r="L127" s="58">
        <v>0</v>
      </c>
      <c r="M127" s="118">
        <f t="shared" si="21"/>
        <v>6583.17</v>
      </c>
      <c r="N127" s="351">
        <f t="shared" si="22"/>
        <v>26.991571476100699</v>
      </c>
      <c r="O127" s="197">
        <v>1717.62</v>
      </c>
      <c r="P127" s="51"/>
    </row>
    <row r="128" spans="1:17" s="29" customFormat="1" ht="15" customHeight="1" x14ac:dyDescent="0.2">
      <c r="A128" s="69" t="s">
        <v>188</v>
      </c>
      <c r="B128" s="136" t="s">
        <v>189</v>
      </c>
      <c r="C128" s="95">
        <v>14900</v>
      </c>
      <c r="D128" s="57">
        <v>25340</v>
      </c>
      <c r="E128" s="95">
        <f t="shared" si="19"/>
        <v>40240</v>
      </c>
      <c r="F128" s="95">
        <v>40240</v>
      </c>
      <c r="G128" s="95">
        <v>3285.54</v>
      </c>
      <c r="H128" s="58">
        <f t="shared" si="25"/>
        <v>9075.880000000001</v>
      </c>
      <c r="I128" s="95">
        <v>2496.4699999999998</v>
      </c>
      <c r="J128" s="118">
        <v>3373.16</v>
      </c>
      <c r="K128" s="56">
        <f t="shared" si="23"/>
        <v>5702.7200000000012</v>
      </c>
      <c r="L128" s="58">
        <f t="shared" ref="L128:L191" si="26">+F128-H128</f>
        <v>31164.12</v>
      </c>
      <c r="M128" s="118">
        <f t="shared" si="21"/>
        <v>31164.12</v>
      </c>
      <c r="N128" s="351">
        <f t="shared" si="22"/>
        <v>22.55437375745527</v>
      </c>
      <c r="O128" s="198">
        <v>5790.34</v>
      </c>
      <c r="P128" s="51"/>
    </row>
    <row r="129" spans="1:16" s="29" customFormat="1" ht="13.5" customHeight="1" x14ac:dyDescent="0.2">
      <c r="A129" s="73" t="s">
        <v>190</v>
      </c>
      <c r="B129" s="132" t="s">
        <v>191</v>
      </c>
      <c r="C129" s="132">
        <f>SUM(C130:C134)</f>
        <v>65769</v>
      </c>
      <c r="D129" s="177">
        <f>SUM(D130:D134)</f>
        <v>142570</v>
      </c>
      <c r="E129" s="138">
        <f t="shared" si="19"/>
        <v>208339</v>
      </c>
      <c r="F129" s="96">
        <f>SUM(F130:F134)</f>
        <v>208339</v>
      </c>
      <c r="G129" s="97">
        <f>SUM(G130:G134)</f>
        <v>22907.77</v>
      </c>
      <c r="H129" s="62">
        <f t="shared" si="25"/>
        <v>68038.97</v>
      </c>
      <c r="I129" s="97">
        <f>SUM(I130:I134)</f>
        <v>14323.64</v>
      </c>
      <c r="J129" s="132">
        <f>SUM(J130:J134)</f>
        <v>20307.2</v>
      </c>
      <c r="K129" s="176">
        <f>H129-J129</f>
        <v>47731.770000000004</v>
      </c>
      <c r="L129" s="90">
        <f t="shared" si="26"/>
        <v>140300.03</v>
      </c>
      <c r="M129" s="133">
        <f t="shared" si="21"/>
        <v>140300.03</v>
      </c>
      <c r="N129" s="350">
        <f t="shared" si="22"/>
        <v>32.657817307369243</v>
      </c>
      <c r="O129" s="197">
        <v>45131.199999999997</v>
      </c>
      <c r="P129" s="51" t="s">
        <v>4</v>
      </c>
    </row>
    <row r="130" spans="1:16" s="29" customFormat="1" ht="13.5" customHeight="1" x14ac:dyDescent="0.2">
      <c r="A130" s="74">
        <v>261</v>
      </c>
      <c r="B130" s="134" t="s">
        <v>192</v>
      </c>
      <c r="C130" s="95">
        <v>0</v>
      </c>
      <c r="D130" s="118">
        <v>58000</v>
      </c>
      <c r="E130" s="135">
        <f t="shared" si="19"/>
        <v>58000</v>
      </c>
      <c r="F130" s="98">
        <v>58000</v>
      </c>
      <c r="G130" s="99">
        <v>4594.58</v>
      </c>
      <c r="H130" s="58">
        <f t="shared" si="25"/>
        <v>12943.789999999999</v>
      </c>
      <c r="I130" s="99">
        <v>3754.63</v>
      </c>
      <c r="J130" s="118">
        <v>3754.63</v>
      </c>
      <c r="K130" s="56">
        <f t="shared" si="23"/>
        <v>9189.16</v>
      </c>
      <c r="L130" s="58">
        <f t="shared" si="26"/>
        <v>45056.21</v>
      </c>
      <c r="M130" s="118">
        <f t="shared" si="21"/>
        <v>45056.21</v>
      </c>
      <c r="N130" s="168">
        <f t="shared" si="22"/>
        <v>22.316879310344827</v>
      </c>
      <c r="O130" s="197">
        <v>8349.2099999999991</v>
      </c>
      <c r="P130" s="51"/>
    </row>
    <row r="131" spans="1:16" s="29" customFormat="1" ht="17.25" customHeight="1" x14ac:dyDescent="0.2">
      <c r="A131" s="69" t="s">
        <v>193</v>
      </c>
      <c r="B131" s="136" t="s">
        <v>349</v>
      </c>
      <c r="C131" s="95">
        <v>12481</v>
      </c>
      <c r="D131" s="57">
        <v>24550</v>
      </c>
      <c r="E131" s="135">
        <f t="shared" si="19"/>
        <v>37031</v>
      </c>
      <c r="F131" s="100">
        <v>37031</v>
      </c>
      <c r="G131" s="101">
        <v>2162.4899999999998</v>
      </c>
      <c r="H131" s="58">
        <f t="shared" si="25"/>
        <v>7067.4499999999989</v>
      </c>
      <c r="I131" s="101">
        <v>2267.61</v>
      </c>
      <c r="J131" s="118">
        <v>2828.03</v>
      </c>
      <c r="K131" s="56">
        <f t="shared" si="23"/>
        <v>4239.4199999999983</v>
      </c>
      <c r="L131" s="58">
        <f t="shared" si="26"/>
        <v>29963.550000000003</v>
      </c>
      <c r="M131" s="118">
        <f t="shared" si="21"/>
        <v>29963.550000000003</v>
      </c>
      <c r="N131" s="351">
        <f t="shared" si="22"/>
        <v>19.085225891820365</v>
      </c>
      <c r="O131" s="197">
        <v>4904.9599999999991</v>
      </c>
      <c r="P131" s="51"/>
    </row>
    <row r="132" spans="1:16" s="29" customFormat="1" ht="17.25" customHeight="1" x14ac:dyDescent="0.2">
      <c r="A132" s="69">
        <v>263</v>
      </c>
      <c r="B132" s="136" t="s">
        <v>278</v>
      </c>
      <c r="C132" s="95">
        <v>14301</v>
      </c>
      <c r="D132" s="57">
        <v>800</v>
      </c>
      <c r="E132" s="135">
        <f t="shared" si="19"/>
        <v>15101</v>
      </c>
      <c r="F132" s="98">
        <v>15101</v>
      </c>
      <c r="G132" s="99">
        <v>814.4</v>
      </c>
      <c r="H132" s="58">
        <f t="shared" si="25"/>
        <v>2236.8200000000002</v>
      </c>
      <c r="I132" s="99">
        <v>270.97000000000003</v>
      </c>
      <c r="J132" s="118">
        <v>357.28</v>
      </c>
      <c r="K132" s="56">
        <f t="shared" si="23"/>
        <v>1879.5400000000002</v>
      </c>
      <c r="L132" s="58">
        <f t="shared" si="26"/>
        <v>12864.18</v>
      </c>
      <c r="M132" s="118">
        <f t="shared" si="21"/>
        <v>12864.18</v>
      </c>
      <c r="N132" s="351">
        <f t="shared" si="22"/>
        <v>14.812396530031126</v>
      </c>
      <c r="O132" s="197">
        <v>1422.42</v>
      </c>
      <c r="P132" s="51"/>
    </row>
    <row r="133" spans="1:16" s="29" customFormat="1" ht="15.75" customHeight="1" x14ac:dyDescent="0.2">
      <c r="A133" s="69" t="s">
        <v>194</v>
      </c>
      <c r="B133" s="139" t="s">
        <v>298</v>
      </c>
      <c r="C133" s="140">
        <v>17494</v>
      </c>
      <c r="D133" s="57">
        <v>29970</v>
      </c>
      <c r="E133" s="135">
        <f>+C133+D133</f>
        <v>47464</v>
      </c>
      <c r="F133" s="98">
        <v>47464</v>
      </c>
      <c r="G133" s="99">
        <v>11525.58</v>
      </c>
      <c r="H133" s="58">
        <f t="shared" si="25"/>
        <v>31763.200000000004</v>
      </c>
      <c r="I133" s="99">
        <v>6270.37</v>
      </c>
      <c r="J133" s="118">
        <v>7987.13</v>
      </c>
      <c r="K133" s="56">
        <f t="shared" si="23"/>
        <v>23776.070000000003</v>
      </c>
      <c r="L133" s="58">
        <f t="shared" si="26"/>
        <v>15700.799999999996</v>
      </c>
      <c r="M133" s="118">
        <f t="shared" si="21"/>
        <v>15700.799999999996</v>
      </c>
      <c r="N133" s="351">
        <f t="shared" si="22"/>
        <v>66.920613517613361</v>
      </c>
      <c r="O133" s="197">
        <v>20237.620000000003</v>
      </c>
      <c r="P133" s="51"/>
    </row>
    <row r="134" spans="1:16" s="29" customFormat="1" ht="20.25" customHeight="1" x14ac:dyDescent="0.2">
      <c r="A134" s="69" t="s">
        <v>195</v>
      </c>
      <c r="B134" s="139" t="s">
        <v>196</v>
      </c>
      <c r="C134" s="140">
        <v>21493</v>
      </c>
      <c r="D134" s="57">
        <v>29250</v>
      </c>
      <c r="E134" s="135">
        <f t="shared" si="19"/>
        <v>50743</v>
      </c>
      <c r="F134" s="98">
        <v>50743</v>
      </c>
      <c r="G134" s="99">
        <v>3810.72</v>
      </c>
      <c r="H134" s="58">
        <f t="shared" si="25"/>
        <v>14027.449999999999</v>
      </c>
      <c r="I134" s="99">
        <v>1760.06</v>
      </c>
      <c r="J134" s="118">
        <v>5380.13</v>
      </c>
      <c r="K134" s="56">
        <f t="shared" si="23"/>
        <v>8647.32</v>
      </c>
      <c r="L134" s="58">
        <f t="shared" si="26"/>
        <v>36715.550000000003</v>
      </c>
      <c r="M134" s="118">
        <f t="shared" si="21"/>
        <v>36715.550000000003</v>
      </c>
      <c r="N134" s="351">
        <f t="shared" si="22"/>
        <v>27.644108546991703</v>
      </c>
      <c r="O134" s="198">
        <v>10216.73</v>
      </c>
      <c r="P134" s="51"/>
    </row>
    <row r="135" spans="1:16" s="29" customFormat="1" ht="12.75" customHeight="1" x14ac:dyDescent="0.2">
      <c r="A135" s="73" t="s">
        <v>197</v>
      </c>
      <c r="B135" s="141" t="s">
        <v>198</v>
      </c>
      <c r="C135" s="142">
        <f>SUM(C136:C143)</f>
        <v>183914</v>
      </c>
      <c r="D135" s="177">
        <f>SUM(D136:D143)</f>
        <v>219880</v>
      </c>
      <c r="E135" s="138">
        <f t="shared" si="19"/>
        <v>403794</v>
      </c>
      <c r="F135" s="96">
        <f>SUM(F136:F143)</f>
        <v>402247</v>
      </c>
      <c r="G135" s="96">
        <f>SUM(G136:G143)</f>
        <v>104572.94</v>
      </c>
      <c r="H135" s="90">
        <f t="shared" si="25"/>
        <v>311938.21000000002</v>
      </c>
      <c r="I135" s="96">
        <f>SUM(I136:I143)</f>
        <v>72388.12</v>
      </c>
      <c r="J135" s="96">
        <f>SUM(J136:J143)</f>
        <v>58936.82</v>
      </c>
      <c r="K135" s="176">
        <f>H135-J135</f>
        <v>253001.39</v>
      </c>
      <c r="L135" s="90">
        <f t="shared" si="26"/>
        <v>90308.789999999979</v>
      </c>
      <c r="M135" s="133">
        <f t="shared" si="21"/>
        <v>91855.789999999979</v>
      </c>
      <c r="N135" s="350">
        <f t="shared" si="22"/>
        <v>77.548921433845379</v>
      </c>
      <c r="O135" s="197">
        <v>207365.27000000002</v>
      </c>
      <c r="P135" s="51"/>
    </row>
    <row r="136" spans="1:16" s="29" customFormat="1" ht="16.5" customHeight="1" x14ac:dyDescent="0.2">
      <c r="A136" s="69" t="s">
        <v>199</v>
      </c>
      <c r="B136" s="139" t="s">
        <v>200</v>
      </c>
      <c r="C136" s="140">
        <v>68894</v>
      </c>
      <c r="D136" s="57">
        <v>-20800</v>
      </c>
      <c r="E136" s="135">
        <f t="shared" si="19"/>
        <v>48094</v>
      </c>
      <c r="F136" s="98">
        <v>48094</v>
      </c>
      <c r="G136" s="99">
        <v>3058.91</v>
      </c>
      <c r="H136" s="58">
        <f t="shared" si="25"/>
        <v>34710.1</v>
      </c>
      <c r="I136" s="99">
        <v>23954.98</v>
      </c>
      <c r="J136" s="118">
        <v>16367.87</v>
      </c>
      <c r="K136" s="56">
        <f t="shared" si="23"/>
        <v>18342.229999999996</v>
      </c>
      <c r="L136" s="58">
        <f t="shared" si="26"/>
        <v>13383.900000000001</v>
      </c>
      <c r="M136" s="118">
        <f t="shared" si="21"/>
        <v>13383.900000000001</v>
      </c>
      <c r="N136" s="351">
        <f t="shared" si="22"/>
        <v>72.171372728406865</v>
      </c>
      <c r="O136" s="197">
        <v>31651.19</v>
      </c>
      <c r="P136" s="51"/>
    </row>
    <row r="137" spans="1:16" s="29" customFormat="1" ht="13.5" customHeight="1" x14ac:dyDescent="0.2">
      <c r="A137" s="69" t="s">
        <v>201</v>
      </c>
      <c r="B137" s="136" t="s">
        <v>202</v>
      </c>
      <c r="C137" s="95">
        <v>1000</v>
      </c>
      <c r="D137" s="95">
        <v>2300</v>
      </c>
      <c r="E137" s="135">
        <f t="shared" si="19"/>
        <v>3300</v>
      </c>
      <c r="F137" s="98">
        <v>3300</v>
      </c>
      <c r="G137" s="99">
        <v>0</v>
      </c>
      <c r="H137" s="58">
        <f t="shared" si="25"/>
        <v>0</v>
      </c>
      <c r="I137" s="99"/>
      <c r="J137" s="118">
        <v>0</v>
      </c>
      <c r="K137" s="56">
        <f t="shared" si="23"/>
        <v>0</v>
      </c>
      <c r="L137" s="58">
        <f t="shared" si="26"/>
        <v>3300</v>
      </c>
      <c r="M137" s="118">
        <f t="shared" si="21"/>
        <v>3300</v>
      </c>
      <c r="N137" s="351">
        <f t="shared" si="22"/>
        <v>0</v>
      </c>
      <c r="O137" s="197">
        <v>0</v>
      </c>
      <c r="P137" s="51"/>
    </row>
    <row r="138" spans="1:16" s="29" customFormat="1" ht="16.5" customHeight="1" x14ac:dyDescent="0.2">
      <c r="A138" s="69" t="s">
        <v>203</v>
      </c>
      <c r="B138" s="136" t="s">
        <v>204</v>
      </c>
      <c r="C138" s="95">
        <v>28632</v>
      </c>
      <c r="D138" s="57">
        <v>23300</v>
      </c>
      <c r="E138" s="135">
        <f t="shared" si="19"/>
        <v>51932</v>
      </c>
      <c r="F138" s="98">
        <v>51932</v>
      </c>
      <c r="G138" s="99">
        <v>2113.54</v>
      </c>
      <c r="H138" s="58">
        <f t="shared" si="25"/>
        <v>41810.210000000006</v>
      </c>
      <c r="I138" s="99">
        <v>32349.52</v>
      </c>
      <c r="J138" s="118">
        <v>8922.6</v>
      </c>
      <c r="K138" s="56">
        <f t="shared" si="23"/>
        <v>32887.610000000008</v>
      </c>
      <c r="L138" s="58">
        <f t="shared" si="26"/>
        <v>10121.789999999994</v>
      </c>
      <c r="M138" s="118">
        <f t="shared" si="21"/>
        <v>10121.789999999994</v>
      </c>
      <c r="N138" s="351">
        <f t="shared" si="22"/>
        <v>80.509531695293859</v>
      </c>
      <c r="O138" s="197">
        <v>39696.670000000006</v>
      </c>
      <c r="P138" s="51"/>
    </row>
    <row r="139" spans="1:16" s="29" customFormat="1" ht="12.75" customHeight="1" x14ac:dyDescent="0.2">
      <c r="A139" s="69" t="s">
        <v>205</v>
      </c>
      <c r="B139" s="136" t="s">
        <v>206</v>
      </c>
      <c r="C139" s="95">
        <v>13180</v>
      </c>
      <c r="D139" s="57">
        <v>25800</v>
      </c>
      <c r="E139" s="135">
        <f t="shared" si="19"/>
        <v>38980</v>
      </c>
      <c r="F139" s="98">
        <v>38980</v>
      </c>
      <c r="G139" s="99">
        <v>3733.3</v>
      </c>
      <c r="H139" s="58">
        <f t="shared" si="25"/>
        <v>11648.35</v>
      </c>
      <c r="I139" s="99">
        <v>917.34</v>
      </c>
      <c r="J139" s="118">
        <v>826.39</v>
      </c>
      <c r="K139" s="56">
        <f t="shared" si="23"/>
        <v>10821.960000000001</v>
      </c>
      <c r="L139" s="58">
        <f t="shared" si="26"/>
        <v>27331.65</v>
      </c>
      <c r="M139" s="118">
        <f t="shared" si="21"/>
        <v>27331.65</v>
      </c>
      <c r="N139" s="351">
        <f t="shared" si="22"/>
        <v>29.882888660851719</v>
      </c>
      <c r="O139" s="197">
        <v>7915.05</v>
      </c>
      <c r="P139" s="51"/>
    </row>
    <row r="140" spans="1:16" s="29" customFormat="1" ht="15" customHeight="1" x14ac:dyDescent="0.2">
      <c r="A140" s="69" t="s">
        <v>207</v>
      </c>
      <c r="B140" s="136" t="s">
        <v>208</v>
      </c>
      <c r="C140" s="95">
        <v>45850</v>
      </c>
      <c r="D140" s="57">
        <v>119000</v>
      </c>
      <c r="E140" s="135">
        <f t="shared" si="19"/>
        <v>164850</v>
      </c>
      <c r="F140" s="98">
        <v>163303</v>
      </c>
      <c r="G140" s="99">
        <f>63580.68-62.6</f>
        <v>63518.080000000002</v>
      </c>
      <c r="H140" s="58">
        <f t="shared" si="25"/>
        <v>145296.59000000003</v>
      </c>
      <c r="I140" s="99">
        <v>3774.02</v>
      </c>
      <c r="J140" s="118">
        <v>21281.03</v>
      </c>
      <c r="K140" s="56">
        <f t="shared" si="23"/>
        <v>124015.56000000003</v>
      </c>
      <c r="L140" s="58">
        <f t="shared" si="26"/>
        <v>18006.409999999974</v>
      </c>
      <c r="M140" s="118">
        <f t="shared" si="21"/>
        <v>19553.409999999974</v>
      </c>
      <c r="N140" s="351">
        <f t="shared" si="22"/>
        <v>88.97361959057703</v>
      </c>
      <c r="O140" s="197">
        <v>81778.510000000009</v>
      </c>
      <c r="P140" s="51"/>
    </row>
    <row r="141" spans="1:16" s="29" customFormat="1" ht="15" customHeight="1" x14ac:dyDescent="0.2">
      <c r="A141" s="69">
        <v>277</v>
      </c>
      <c r="B141" s="136" t="s">
        <v>209</v>
      </c>
      <c r="C141" s="95">
        <v>0</v>
      </c>
      <c r="D141" s="118">
        <v>2200</v>
      </c>
      <c r="E141" s="135">
        <f>+C141+D141</f>
        <v>2200</v>
      </c>
      <c r="F141" s="98">
        <v>2200</v>
      </c>
      <c r="G141" s="99">
        <v>0</v>
      </c>
      <c r="H141" s="58">
        <f t="shared" si="25"/>
        <v>0</v>
      </c>
      <c r="I141" s="99">
        <v>0</v>
      </c>
      <c r="J141" s="118">
        <v>0</v>
      </c>
      <c r="K141" s="56">
        <f t="shared" si="23"/>
        <v>0</v>
      </c>
      <c r="L141" s="58">
        <f t="shared" si="26"/>
        <v>2200</v>
      </c>
      <c r="M141" s="118">
        <f t="shared" si="21"/>
        <v>2200</v>
      </c>
      <c r="N141" s="351"/>
      <c r="O141" s="197">
        <v>0</v>
      </c>
      <c r="P141" s="51"/>
    </row>
    <row r="142" spans="1:16" s="29" customFormat="1" ht="13.5" customHeight="1" x14ac:dyDescent="0.2">
      <c r="A142" s="69">
        <v>278</v>
      </c>
      <c r="B142" s="136" t="s">
        <v>210</v>
      </c>
      <c r="C142" s="95">
        <v>0</v>
      </c>
      <c r="D142" s="118">
        <v>200</v>
      </c>
      <c r="E142" s="135">
        <f t="shared" si="19"/>
        <v>200</v>
      </c>
      <c r="F142" s="98">
        <v>200</v>
      </c>
      <c r="G142" s="99"/>
      <c r="H142" s="58">
        <f t="shared" si="25"/>
        <v>0</v>
      </c>
      <c r="I142" s="99"/>
      <c r="J142" s="118">
        <v>0</v>
      </c>
      <c r="K142" s="56">
        <f t="shared" si="23"/>
        <v>0</v>
      </c>
      <c r="L142" s="58">
        <f t="shared" si="26"/>
        <v>200</v>
      </c>
      <c r="M142" s="118">
        <f t="shared" si="21"/>
        <v>200</v>
      </c>
      <c r="N142" s="351"/>
      <c r="O142" s="197">
        <v>0</v>
      </c>
      <c r="P142" s="51"/>
    </row>
    <row r="143" spans="1:16" s="29" customFormat="1" ht="16.5" customHeight="1" x14ac:dyDescent="0.2">
      <c r="A143" s="69" t="s">
        <v>211</v>
      </c>
      <c r="B143" s="136" t="s">
        <v>212</v>
      </c>
      <c r="C143" s="95">
        <v>26358</v>
      </c>
      <c r="D143" s="57">
        <v>67880</v>
      </c>
      <c r="E143" s="135">
        <f t="shared" si="19"/>
        <v>94238</v>
      </c>
      <c r="F143" s="98">
        <v>94238</v>
      </c>
      <c r="G143" s="99">
        <v>32149.11</v>
      </c>
      <c r="H143" s="58">
        <f t="shared" si="25"/>
        <v>78471.73000000001</v>
      </c>
      <c r="I143" s="99">
        <v>11392.26</v>
      </c>
      <c r="J143" s="118">
        <v>11538.93</v>
      </c>
      <c r="K143" s="56">
        <f t="shared" si="23"/>
        <v>66932.800000000017</v>
      </c>
      <c r="L143" s="58">
        <f t="shared" si="26"/>
        <v>15766.26999999999</v>
      </c>
      <c r="M143" s="118">
        <f t="shared" si="21"/>
        <v>15766.26999999999</v>
      </c>
      <c r="N143" s="351">
        <f t="shared" si="22"/>
        <v>83.269731955262216</v>
      </c>
      <c r="O143" s="198">
        <v>46322.62</v>
      </c>
      <c r="P143" s="51"/>
    </row>
    <row r="144" spans="1:16" s="29" customFormat="1" ht="14.25" customHeight="1" x14ac:dyDescent="0.2">
      <c r="A144" s="73" t="s">
        <v>213</v>
      </c>
      <c r="B144" s="132" t="s">
        <v>214</v>
      </c>
      <c r="C144" s="132">
        <v>154320</v>
      </c>
      <c r="D144" s="177">
        <v>-56900</v>
      </c>
      <c r="E144" s="138">
        <f t="shared" si="19"/>
        <v>97420</v>
      </c>
      <c r="F144" s="102">
        <v>97420</v>
      </c>
      <c r="G144" s="96">
        <f>12217.04-15</f>
        <v>12202.04</v>
      </c>
      <c r="H144" s="62">
        <f t="shared" si="25"/>
        <v>40929.279999999999</v>
      </c>
      <c r="I144" s="96">
        <v>11346.23</v>
      </c>
      <c r="J144" s="133">
        <v>14195.43</v>
      </c>
      <c r="K144" s="176">
        <f t="shared" si="23"/>
        <v>26733.85</v>
      </c>
      <c r="L144" s="90">
        <f t="shared" si="26"/>
        <v>56490.720000000001</v>
      </c>
      <c r="M144" s="133">
        <f t="shared" si="21"/>
        <v>56490.720000000001</v>
      </c>
      <c r="N144" s="350">
        <f t="shared" si="22"/>
        <v>42.013221104495997</v>
      </c>
      <c r="O144" s="198">
        <v>28727.24</v>
      </c>
      <c r="P144" s="51"/>
    </row>
    <row r="145" spans="1:16" ht="16.5" customHeight="1" x14ac:dyDescent="0.2">
      <c r="A145" s="75">
        <v>290</v>
      </c>
      <c r="B145" s="103" t="s">
        <v>215</v>
      </c>
      <c r="C145" s="104">
        <f>SUM(C146:C153)</f>
        <v>0</v>
      </c>
      <c r="D145" s="104">
        <f>SUM(D146:D154)</f>
        <v>140200</v>
      </c>
      <c r="E145" s="104">
        <f t="shared" si="19"/>
        <v>140200</v>
      </c>
      <c r="F145" s="104">
        <f>SUM(F146:F154)</f>
        <v>140200</v>
      </c>
      <c r="G145" s="104">
        <f>SUM(G146:G154)</f>
        <v>967.5</v>
      </c>
      <c r="H145" s="62">
        <f t="shared" si="25"/>
        <v>67884.77</v>
      </c>
      <c r="I145" s="104">
        <f>SUM(I146:I154)</f>
        <v>8818.99</v>
      </c>
      <c r="J145" s="104">
        <f>SUM(J146:J154)</f>
        <v>61651.06</v>
      </c>
      <c r="K145" s="176">
        <f t="shared" si="23"/>
        <v>6233.7100000000064</v>
      </c>
      <c r="L145" s="62">
        <f t="shared" si="26"/>
        <v>72315.23</v>
      </c>
      <c r="M145" s="105">
        <f t="shared" si="21"/>
        <v>72315.23</v>
      </c>
      <c r="N145" s="350">
        <f t="shared" si="22"/>
        <v>48.419950071326674</v>
      </c>
      <c r="O145" s="197">
        <v>66917.27</v>
      </c>
      <c r="P145" s="50"/>
    </row>
    <row r="146" spans="1:16" ht="18.75" customHeight="1" x14ac:dyDescent="0.2">
      <c r="A146" s="69">
        <v>291</v>
      </c>
      <c r="B146" s="106" t="s">
        <v>216</v>
      </c>
      <c r="C146" s="104"/>
      <c r="D146" s="107">
        <v>9350</v>
      </c>
      <c r="E146" s="107">
        <f t="shared" si="19"/>
        <v>9350</v>
      </c>
      <c r="F146" s="107">
        <v>9350</v>
      </c>
      <c r="G146" s="108">
        <v>58</v>
      </c>
      <c r="H146" s="108">
        <f t="shared" si="25"/>
        <v>4768.3</v>
      </c>
      <c r="I146" s="108">
        <v>4438.3</v>
      </c>
      <c r="J146" s="108">
        <v>4681.3</v>
      </c>
      <c r="K146" s="56">
        <f t="shared" si="23"/>
        <v>87</v>
      </c>
      <c r="L146" s="58">
        <f t="shared" si="26"/>
        <v>4581.7</v>
      </c>
      <c r="M146" s="108">
        <f t="shared" si="21"/>
        <v>4581.7</v>
      </c>
      <c r="N146" s="351">
        <f t="shared" si="22"/>
        <v>50.997860962566847</v>
      </c>
      <c r="O146" s="197">
        <v>4710.3</v>
      </c>
      <c r="P146" s="50"/>
    </row>
    <row r="147" spans="1:16" ht="21" customHeight="1" x14ac:dyDescent="0.2">
      <c r="A147" s="76">
        <v>292</v>
      </c>
      <c r="B147" s="106" t="s">
        <v>288</v>
      </c>
      <c r="C147" s="109"/>
      <c r="D147" s="107">
        <v>13800</v>
      </c>
      <c r="E147" s="107">
        <f t="shared" si="19"/>
        <v>13800</v>
      </c>
      <c r="F147" s="107">
        <v>13800</v>
      </c>
      <c r="G147" s="108">
        <v>0</v>
      </c>
      <c r="H147" s="108">
        <f t="shared" si="25"/>
        <v>13536.630000000001</v>
      </c>
      <c r="I147" s="108">
        <v>34.72</v>
      </c>
      <c r="J147" s="108">
        <v>13064.12</v>
      </c>
      <c r="K147" s="56">
        <f t="shared" si="23"/>
        <v>472.51000000000022</v>
      </c>
      <c r="L147" s="58">
        <f t="shared" si="26"/>
        <v>263.36999999999898</v>
      </c>
      <c r="M147" s="108">
        <f t="shared" si="21"/>
        <v>263.36999999999898</v>
      </c>
      <c r="N147" s="351">
        <f t="shared" si="22"/>
        <v>98.091521739130428</v>
      </c>
      <c r="O147" s="197">
        <v>13536.630000000001</v>
      </c>
      <c r="P147" s="50"/>
    </row>
    <row r="148" spans="1:16" ht="21" customHeight="1" x14ac:dyDescent="0.2">
      <c r="A148" s="69">
        <v>293</v>
      </c>
      <c r="B148" s="106" t="s">
        <v>217</v>
      </c>
      <c r="C148" s="107"/>
      <c r="D148" s="107">
        <v>62100</v>
      </c>
      <c r="E148" s="107">
        <f t="shared" si="19"/>
        <v>62100</v>
      </c>
      <c r="F148" s="107">
        <v>62100</v>
      </c>
      <c r="G148" s="108">
        <v>0</v>
      </c>
      <c r="H148" s="108">
        <f t="shared" si="25"/>
        <v>850.84</v>
      </c>
      <c r="I148" s="108">
        <v>229.69</v>
      </c>
      <c r="J148" s="108">
        <v>229.69</v>
      </c>
      <c r="K148" s="56">
        <f t="shared" si="23"/>
        <v>621.15000000000009</v>
      </c>
      <c r="L148" s="58">
        <f t="shared" si="26"/>
        <v>61249.16</v>
      </c>
      <c r="M148" s="108">
        <f t="shared" si="21"/>
        <v>61249.16</v>
      </c>
      <c r="N148" s="351">
        <f t="shared" si="22"/>
        <v>1.3701127214170692</v>
      </c>
      <c r="O148" s="197">
        <v>850.84</v>
      </c>
      <c r="P148" s="50"/>
    </row>
    <row r="149" spans="1:16" ht="19.5" customHeight="1" x14ac:dyDescent="0.2">
      <c r="A149" s="69">
        <v>294</v>
      </c>
      <c r="B149" s="106" t="s">
        <v>328</v>
      </c>
      <c r="C149" s="107"/>
      <c r="D149" s="107">
        <v>4000</v>
      </c>
      <c r="E149" s="107">
        <f t="shared" si="19"/>
        <v>4000</v>
      </c>
      <c r="F149" s="108">
        <v>4000</v>
      </c>
      <c r="G149" s="108">
        <v>0</v>
      </c>
      <c r="H149" s="108">
        <f t="shared" si="25"/>
        <v>3189.51</v>
      </c>
      <c r="I149" s="108"/>
      <c r="J149" s="108">
        <v>3190.51</v>
      </c>
      <c r="K149" s="56">
        <f t="shared" si="23"/>
        <v>-1</v>
      </c>
      <c r="L149" s="58">
        <f t="shared" si="26"/>
        <v>810.48999999999978</v>
      </c>
      <c r="M149" s="108">
        <f t="shared" si="21"/>
        <v>810.48999999999978</v>
      </c>
      <c r="N149" s="351">
        <f t="shared" si="22"/>
        <v>79.737750000000005</v>
      </c>
      <c r="O149" s="197">
        <v>3189.51</v>
      </c>
      <c r="P149" s="50"/>
    </row>
    <row r="150" spans="1:16" ht="17.25" customHeight="1" x14ac:dyDescent="0.2">
      <c r="A150" s="74">
        <v>295</v>
      </c>
      <c r="B150" s="110" t="s">
        <v>296</v>
      </c>
      <c r="C150" s="104"/>
      <c r="D150" s="107">
        <v>8830</v>
      </c>
      <c r="E150" s="107">
        <f t="shared" si="19"/>
        <v>8830</v>
      </c>
      <c r="F150" s="108">
        <v>8830</v>
      </c>
      <c r="G150" s="108">
        <v>0</v>
      </c>
      <c r="H150" s="108">
        <f t="shared" si="25"/>
        <v>7922.91</v>
      </c>
      <c r="I150" s="108">
        <v>221.82</v>
      </c>
      <c r="J150" s="108">
        <v>7922.91</v>
      </c>
      <c r="K150" s="56">
        <f t="shared" si="23"/>
        <v>0</v>
      </c>
      <c r="L150" s="58">
        <f t="shared" si="26"/>
        <v>907.09000000000015</v>
      </c>
      <c r="M150" s="108">
        <f t="shared" si="21"/>
        <v>907.09000000000015</v>
      </c>
      <c r="N150" s="351">
        <f t="shared" si="22"/>
        <v>89.727180067950172</v>
      </c>
      <c r="O150" s="197">
        <v>7922.91</v>
      </c>
      <c r="P150" s="50"/>
    </row>
    <row r="151" spans="1:16" ht="16.5" customHeight="1" x14ac:dyDescent="0.2">
      <c r="A151" s="69">
        <v>296</v>
      </c>
      <c r="B151" s="106" t="s">
        <v>289</v>
      </c>
      <c r="C151" s="107"/>
      <c r="D151" s="107">
        <v>11700</v>
      </c>
      <c r="E151" s="107">
        <f t="shared" si="19"/>
        <v>11700</v>
      </c>
      <c r="F151" s="108">
        <v>11700</v>
      </c>
      <c r="G151" s="108">
        <v>909.5</v>
      </c>
      <c r="H151" s="108">
        <f t="shared" si="25"/>
        <v>8035.5599999999995</v>
      </c>
      <c r="I151" s="108">
        <v>1058.48</v>
      </c>
      <c r="J151" s="108">
        <v>3250.11</v>
      </c>
      <c r="K151" s="56">
        <f t="shared" si="23"/>
        <v>4785.4499999999989</v>
      </c>
      <c r="L151" s="58">
        <f t="shared" si="26"/>
        <v>3664.4400000000005</v>
      </c>
      <c r="M151" s="108">
        <f t="shared" si="21"/>
        <v>3664.4400000000005</v>
      </c>
      <c r="N151" s="351">
        <f t="shared" si="22"/>
        <v>68.680000000000007</v>
      </c>
      <c r="O151" s="197">
        <v>7126.0599999999995</v>
      </c>
      <c r="P151" s="50"/>
    </row>
    <row r="152" spans="1:16" ht="14.25" customHeight="1" x14ac:dyDescent="0.2">
      <c r="A152" s="74">
        <v>297</v>
      </c>
      <c r="B152" s="110" t="s">
        <v>218</v>
      </c>
      <c r="C152" s="104"/>
      <c r="D152" s="107">
        <v>6320</v>
      </c>
      <c r="E152" s="107">
        <f t="shared" si="19"/>
        <v>6320</v>
      </c>
      <c r="F152" s="108">
        <v>6320</v>
      </c>
      <c r="G152" s="108">
        <v>0</v>
      </c>
      <c r="H152" s="108">
        <f t="shared" si="25"/>
        <v>6124.2599999999993</v>
      </c>
      <c r="I152" s="108">
        <v>2159.7199999999998</v>
      </c>
      <c r="J152" s="108">
        <v>5967.7</v>
      </c>
      <c r="K152" s="56">
        <f t="shared" si="23"/>
        <v>156.55999999999949</v>
      </c>
      <c r="L152" s="58">
        <f t="shared" si="26"/>
        <v>195.74000000000069</v>
      </c>
      <c r="M152" s="108">
        <f t="shared" si="21"/>
        <v>195.74000000000069</v>
      </c>
      <c r="N152" s="351">
        <f t="shared" si="22"/>
        <v>96.902848101265803</v>
      </c>
      <c r="O152" s="197">
        <v>6124.2599999999993</v>
      </c>
      <c r="P152" s="50"/>
    </row>
    <row r="153" spans="1:16" ht="17.25" customHeight="1" x14ac:dyDescent="0.2">
      <c r="A153" s="74">
        <v>298</v>
      </c>
      <c r="B153" s="110" t="s">
        <v>219</v>
      </c>
      <c r="C153" s="104"/>
      <c r="D153" s="107">
        <v>10900</v>
      </c>
      <c r="E153" s="107">
        <f t="shared" si="19"/>
        <v>10900</v>
      </c>
      <c r="F153" s="108">
        <v>10900</v>
      </c>
      <c r="G153" s="108">
        <v>0</v>
      </c>
      <c r="H153" s="108">
        <f t="shared" si="25"/>
        <v>10393.060000000001</v>
      </c>
      <c r="I153" s="108">
        <v>288.31</v>
      </c>
      <c r="J153" s="108">
        <v>10336.56</v>
      </c>
      <c r="K153" s="56">
        <f t="shared" si="23"/>
        <v>56.500000000001819</v>
      </c>
      <c r="L153" s="58">
        <f t="shared" si="26"/>
        <v>506.93999999999869</v>
      </c>
      <c r="M153" s="108">
        <f t="shared" si="21"/>
        <v>506.93999999999869</v>
      </c>
      <c r="N153" s="351">
        <f t="shared" si="22"/>
        <v>95.349174311926618</v>
      </c>
      <c r="O153" s="197">
        <v>10393.060000000001</v>
      </c>
      <c r="P153" s="50"/>
    </row>
    <row r="154" spans="1:16" ht="0.6" customHeight="1" x14ac:dyDescent="0.2">
      <c r="A154" s="77">
        <v>299</v>
      </c>
      <c r="B154" s="110" t="s">
        <v>271</v>
      </c>
      <c r="C154" s="104"/>
      <c r="D154" s="107">
        <v>13200</v>
      </c>
      <c r="E154" s="107">
        <f t="shared" si="19"/>
        <v>13200</v>
      </c>
      <c r="F154" s="108">
        <v>13200</v>
      </c>
      <c r="G154" s="108">
        <v>0</v>
      </c>
      <c r="H154" s="108">
        <f t="shared" si="25"/>
        <v>13062.7</v>
      </c>
      <c r="I154" s="108">
        <v>387.95</v>
      </c>
      <c r="J154" s="108">
        <v>13008.16</v>
      </c>
      <c r="K154" s="56">
        <f t="shared" si="23"/>
        <v>54.540000000000873</v>
      </c>
      <c r="L154" s="58">
        <f t="shared" si="26"/>
        <v>137.29999999999927</v>
      </c>
      <c r="M154" s="108">
        <f t="shared" si="21"/>
        <v>137.29999999999927</v>
      </c>
      <c r="N154" s="351">
        <f t="shared" si="22"/>
        <v>98.959848484848479</v>
      </c>
      <c r="O154" s="197">
        <v>13062.7</v>
      </c>
      <c r="P154" s="50"/>
    </row>
    <row r="155" spans="1:16" ht="18" hidden="1" customHeight="1" x14ac:dyDescent="0.2">
      <c r="A155" s="126" t="s">
        <v>220</v>
      </c>
      <c r="B155" s="127" t="s">
        <v>221</v>
      </c>
      <c r="C155" s="128">
        <f>+C156+C166+C174+C175+C176+C170+C171+C173</f>
        <v>0</v>
      </c>
      <c r="D155" s="128">
        <f>D156+D166+D170+D171+D173+D175+D174+D176+D177</f>
        <v>0</v>
      </c>
      <c r="E155" s="128">
        <f>SUM(C155:D155)</f>
        <v>0</v>
      </c>
      <c r="F155" s="128">
        <f>F156+F166+F170+F171+F173+F175+F174+F176+F177</f>
        <v>0</v>
      </c>
      <c r="G155" s="128">
        <f>G156+G166+G170+G171+G173+G174+G175+G176+G177</f>
        <v>0</v>
      </c>
      <c r="H155" s="129">
        <f>P155+G155</f>
        <v>0</v>
      </c>
      <c r="I155" s="128">
        <f>I156+I166+I170+I171+I173+I174+I175+I176+I177</f>
        <v>0</v>
      </c>
      <c r="J155" s="128">
        <f>J156+J166+J170+J171+J174+J175+J176+J177</f>
        <v>0</v>
      </c>
      <c r="K155" s="128">
        <f>K156+K166+K170+K171+K174+K175+K176+K177</f>
        <v>0</v>
      </c>
      <c r="L155" s="130">
        <f t="shared" si="26"/>
        <v>0</v>
      </c>
      <c r="M155" s="129">
        <f t="shared" si="21"/>
        <v>0</v>
      </c>
      <c r="N155" s="170" t="s">
        <v>4</v>
      </c>
      <c r="O155" s="197">
        <v>0</v>
      </c>
      <c r="P155" s="50"/>
    </row>
    <row r="156" spans="1:16" ht="16.899999999999999" hidden="1" customHeight="1" x14ac:dyDescent="0.2">
      <c r="A156" s="75">
        <v>300</v>
      </c>
      <c r="B156" s="111" t="s">
        <v>222</v>
      </c>
      <c r="C156" s="105">
        <f>SUM(C157:C163)</f>
        <v>0</v>
      </c>
      <c r="D156" s="105">
        <f>SUM(D157:D164)</f>
        <v>0</v>
      </c>
      <c r="E156" s="104">
        <f>+C156+D156</f>
        <v>0</v>
      </c>
      <c r="F156" s="105">
        <f>SUM(F157:F164)</f>
        <v>0</v>
      </c>
      <c r="G156" s="105"/>
      <c r="H156" s="105">
        <f>+P156+G156</f>
        <v>0</v>
      </c>
      <c r="I156" s="105"/>
      <c r="J156" s="105"/>
      <c r="K156" s="61">
        <f t="shared" si="23"/>
        <v>0</v>
      </c>
      <c r="L156" s="62">
        <f t="shared" si="26"/>
        <v>0</v>
      </c>
      <c r="M156" s="105">
        <f t="shared" si="21"/>
        <v>0</v>
      </c>
      <c r="N156" s="171"/>
      <c r="O156" s="197">
        <v>0</v>
      </c>
      <c r="P156" s="50"/>
    </row>
    <row r="157" spans="1:16" ht="16.899999999999999" hidden="1" customHeight="1" x14ac:dyDescent="0.2">
      <c r="A157" s="74">
        <v>301</v>
      </c>
      <c r="B157" s="106" t="s">
        <v>337</v>
      </c>
      <c r="C157" s="107"/>
      <c r="D157" s="107"/>
      <c r="E157" s="107"/>
      <c r="F157" s="108"/>
      <c r="G157" s="108"/>
      <c r="H157" s="108">
        <f>+P157+G157</f>
        <v>0</v>
      </c>
      <c r="I157" s="108"/>
      <c r="J157" s="108"/>
      <c r="K157" s="56">
        <f t="shared" si="23"/>
        <v>0</v>
      </c>
      <c r="L157" s="58">
        <f t="shared" si="26"/>
        <v>0</v>
      </c>
      <c r="M157" s="108">
        <f t="shared" si="21"/>
        <v>0</v>
      </c>
      <c r="N157" s="171"/>
      <c r="O157" s="197">
        <v>0</v>
      </c>
      <c r="P157" s="50"/>
    </row>
    <row r="158" spans="1:16" ht="16.899999999999999" hidden="1" customHeight="1" x14ac:dyDescent="0.2">
      <c r="A158" s="74">
        <v>302</v>
      </c>
      <c r="B158" s="106" t="s">
        <v>339</v>
      </c>
      <c r="C158" s="107"/>
      <c r="D158" s="107"/>
      <c r="E158" s="107"/>
      <c r="F158" s="108"/>
      <c r="G158" s="108"/>
      <c r="H158" s="108">
        <f>+P158+G158</f>
        <v>0</v>
      </c>
      <c r="I158" s="108"/>
      <c r="J158" s="108"/>
      <c r="K158" s="56">
        <f t="shared" si="23"/>
        <v>0</v>
      </c>
      <c r="L158" s="58">
        <f t="shared" si="26"/>
        <v>0</v>
      </c>
      <c r="M158" s="108">
        <f t="shared" si="21"/>
        <v>0</v>
      </c>
      <c r="N158" s="171"/>
      <c r="O158" s="197">
        <v>0</v>
      </c>
      <c r="P158" s="50"/>
    </row>
    <row r="159" spans="1:16" ht="12.6" hidden="1" customHeight="1" x14ac:dyDescent="0.2">
      <c r="A159" s="74">
        <v>303</v>
      </c>
      <c r="B159" s="106" t="s">
        <v>336</v>
      </c>
      <c r="C159" s="107"/>
      <c r="D159" s="107"/>
      <c r="E159" s="107"/>
      <c r="F159" s="108"/>
      <c r="G159" s="108"/>
      <c r="H159" s="108">
        <f t="shared" ref="H159:H176" si="27">+P159+G159</f>
        <v>0</v>
      </c>
      <c r="I159" s="108"/>
      <c r="J159" s="108"/>
      <c r="K159" s="56">
        <f t="shared" si="23"/>
        <v>0</v>
      </c>
      <c r="L159" s="58">
        <f t="shared" si="26"/>
        <v>0</v>
      </c>
      <c r="M159" s="108">
        <f t="shared" ref="M159:M208" si="28">+E159-H159</f>
        <v>0</v>
      </c>
      <c r="N159" s="171"/>
      <c r="O159" s="197">
        <v>0</v>
      </c>
      <c r="P159" s="50"/>
    </row>
    <row r="160" spans="1:16" ht="0.6" hidden="1" customHeight="1" x14ac:dyDescent="0.2">
      <c r="A160" s="74">
        <v>304</v>
      </c>
      <c r="B160" s="106" t="s">
        <v>329</v>
      </c>
      <c r="C160" s="107"/>
      <c r="D160" s="107"/>
      <c r="E160" s="107"/>
      <c r="F160" s="108"/>
      <c r="G160" s="108"/>
      <c r="H160" s="108">
        <f t="shared" si="27"/>
        <v>0</v>
      </c>
      <c r="I160" s="108"/>
      <c r="J160" s="108"/>
      <c r="K160" s="56">
        <f t="shared" ref="K160:K207" si="29">H160-J160</f>
        <v>0</v>
      </c>
      <c r="L160" s="58">
        <f t="shared" si="26"/>
        <v>0</v>
      </c>
      <c r="M160" s="108">
        <f t="shared" si="28"/>
        <v>0</v>
      </c>
      <c r="N160" s="171"/>
      <c r="O160" s="197">
        <v>0</v>
      </c>
      <c r="P160" s="50"/>
    </row>
    <row r="161" spans="1:16" ht="15" hidden="1" customHeight="1" x14ac:dyDescent="0.2">
      <c r="A161" s="74">
        <v>305</v>
      </c>
      <c r="B161" s="106" t="s">
        <v>279</v>
      </c>
      <c r="C161" s="107">
        <v>0</v>
      </c>
      <c r="D161" s="107"/>
      <c r="E161" s="107"/>
      <c r="F161" s="108"/>
      <c r="G161" s="108"/>
      <c r="H161" s="108">
        <f t="shared" si="27"/>
        <v>0</v>
      </c>
      <c r="I161" s="108"/>
      <c r="J161" s="108"/>
      <c r="K161" s="56">
        <f t="shared" si="29"/>
        <v>0</v>
      </c>
      <c r="L161" s="58">
        <f t="shared" si="26"/>
        <v>0</v>
      </c>
      <c r="M161" s="108">
        <f t="shared" si="28"/>
        <v>0</v>
      </c>
      <c r="N161" s="171"/>
      <c r="O161" s="197">
        <v>0</v>
      </c>
      <c r="P161" s="50"/>
    </row>
    <row r="162" spans="1:16" ht="15" hidden="1" customHeight="1" x14ac:dyDescent="0.2">
      <c r="A162" s="74">
        <v>307</v>
      </c>
      <c r="B162" s="106" t="s">
        <v>314</v>
      </c>
      <c r="C162" s="107"/>
      <c r="D162" s="107"/>
      <c r="E162" s="107"/>
      <c r="F162" s="108"/>
      <c r="G162" s="108"/>
      <c r="H162" s="108">
        <f t="shared" si="27"/>
        <v>0</v>
      </c>
      <c r="I162" s="108"/>
      <c r="J162" s="108"/>
      <c r="K162" s="56">
        <f t="shared" si="29"/>
        <v>0</v>
      </c>
      <c r="L162" s="58">
        <f t="shared" si="26"/>
        <v>0</v>
      </c>
      <c r="M162" s="108">
        <f t="shared" si="28"/>
        <v>0</v>
      </c>
      <c r="N162" s="171"/>
      <c r="O162" s="197">
        <v>0</v>
      </c>
      <c r="P162" s="50"/>
    </row>
    <row r="163" spans="1:16" ht="14.45" hidden="1" customHeight="1" x14ac:dyDescent="0.2">
      <c r="A163" s="74">
        <v>308</v>
      </c>
      <c r="B163" s="106" t="s">
        <v>266</v>
      </c>
      <c r="C163" s="107"/>
      <c r="D163" s="107"/>
      <c r="E163" s="107"/>
      <c r="F163" s="108"/>
      <c r="G163" s="108"/>
      <c r="H163" s="108">
        <f t="shared" si="27"/>
        <v>0</v>
      </c>
      <c r="I163" s="108"/>
      <c r="J163" s="108"/>
      <c r="K163" s="56">
        <f t="shared" si="29"/>
        <v>0</v>
      </c>
      <c r="L163" s="58">
        <f t="shared" si="26"/>
        <v>0</v>
      </c>
      <c r="M163" s="108">
        <f t="shared" si="28"/>
        <v>0</v>
      </c>
      <c r="N163" s="171"/>
      <c r="O163" s="197">
        <v>0</v>
      </c>
      <c r="P163" s="50"/>
    </row>
    <row r="164" spans="1:16" ht="0.6" hidden="1" customHeight="1" x14ac:dyDescent="0.2">
      <c r="A164" s="74">
        <v>309</v>
      </c>
      <c r="B164" s="106" t="s">
        <v>227</v>
      </c>
      <c r="C164" s="107"/>
      <c r="D164" s="107"/>
      <c r="E164" s="107"/>
      <c r="F164" s="108"/>
      <c r="G164" s="108"/>
      <c r="H164" s="108">
        <f t="shared" si="27"/>
        <v>0</v>
      </c>
      <c r="I164" s="108"/>
      <c r="J164" s="108"/>
      <c r="K164" s="56">
        <f t="shared" si="29"/>
        <v>0</v>
      </c>
      <c r="L164" s="58">
        <f t="shared" si="26"/>
        <v>0</v>
      </c>
      <c r="M164" s="108">
        <f t="shared" si="28"/>
        <v>0</v>
      </c>
      <c r="N164" s="171"/>
      <c r="O164" s="197">
        <v>0</v>
      </c>
      <c r="P164" s="50"/>
    </row>
    <row r="165" spans="1:16" ht="12.6" hidden="1" customHeight="1" x14ac:dyDescent="0.2">
      <c r="A165" s="74"/>
      <c r="B165" s="106"/>
      <c r="C165" s="107"/>
      <c r="D165" s="107"/>
      <c r="E165" s="107"/>
      <c r="F165" s="108"/>
      <c r="G165" s="108"/>
      <c r="H165" s="108"/>
      <c r="I165" s="108"/>
      <c r="J165" s="108"/>
      <c r="K165" s="56">
        <f t="shared" si="29"/>
        <v>0</v>
      </c>
      <c r="L165" s="58"/>
      <c r="M165" s="108"/>
      <c r="N165" s="171"/>
      <c r="O165" s="197"/>
      <c r="P165" s="50"/>
    </row>
    <row r="166" spans="1:16" ht="13.5" hidden="1" customHeight="1" x14ac:dyDescent="0.2">
      <c r="A166" s="75">
        <v>310</v>
      </c>
      <c r="B166" s="111" t="s">
        <v>223</v>
      </c>
      <c r="C166" s="104">
        <f>+C167+C168+C169</f>
        <v>0</v>
      </c>
      <c r="D166" s="104"/>
      <c r="E166" s="104"/>
      <c r="F166" s="104"/>
      <c r="G166" s="104"/>
      <c r="H166" s="105">
        <f t="shared" si="27"/>
        <v>0</v>
      </c>
      <c r="I166" s="104"/>
      <c r="J166" s="104"/>
      <c r="K166" s="56">
        <f t="shared" si="29"/>
        <v>0</v>
      </c>
      <c r="L166" s="58">
        <f t="shared" si="26"/>
        <v>0</v>
      </c>
      <c r="M166" s="105">
        <f t="shared" si="28"/>
        <v>0</v>
      </c>
      <c r="N166" s="171"/>
      <c r="O166" s="197">
        <v>0</v>
      </c>
      <c r="P166" s="50"/>
    </row>
    <row r="167" spans="1:16" ht="15" hidden="1" customHeight="1" x14ac:dyDescent="0.2">
      <c r="A167" s="74">
        <v>313</v>
      </c>
      <c r="B167" s="106" t="s">
        <v>273</v>
      </c>
      <c r="C167" s="107"/>
      <c r="D167" s="107"/>
      <c r="E167" s="107"/>
      <c r="F167" s="107"/>
      <c r="G167" s="108"/>
      <c r="H167" s="108">
        <f t="shared" si="27"/>
        <v>0</v>
      </c>
      <c r="I167" s="108"/>
      <c r="J167" s="108"/>
      <c r="K167" s="56">
        <f t="shared" si="29"/>
        <v>0</v>
      </c>
      <c r="L167" s="58">
        <f t="shared" si="26"/>
        <v>0</v>
      </c>
      <c r="M167" s="108">
        <f t="shared" si="28"/>
        <v>0</v>
      </c>
      <c r="N167" s="171"/>
      <c r="O167" s="197">
        <v>0</v>
      </c>
      <c r="P167" s="50"/>
    </row>
    <row r="168" spans="1:16" ht="15" hidden="1" customHeight="1" x14ac:dyDescent="0.2">
      <c r="A168" s="74">
        <v>314</v>
      </c>
      <c r="B168" s="106" t="s">
        <v>274</v>
      </c>
      <c r="C168" s="107">
        <v>0</v>
      </c>
      <c r="D168" s="107"/>
      <c r="E168" s="107"/>
      <c r="F168" s="107"/>
      <c r="G168" s="108"/>
      <c r="H168" s="108">
        <f t="shared" si="27"/>
        <v>0</v>
      </c>
      <c r="I168" s="108"/>
      <c r="J168" s="108"/>
      <c r="K168" s="56">
        <f t="shared" si="29"/>
        <v>0</v>
      </c>
      <c r="L168" s="58">
        <f t="shared" si="26"/>
        <v>0</v>
      </c>
      <c r="M168" s="108">
        <f t="shared" si="28"/>
        <v>0</v>
      </c>
      <c r="N168" s="171"/>
      <c r="O168" s="197">
        <v>0</v>
      </c>
      <c r="P168" s="50"/>
    </row>
    <row r="169" spans="1:16" ht="13.9" hidden="1" customHeight="1" x14ac:dyDescent="0.2">
      <c r="A169" s="74">
        <v>319</v>
      </c>
      <c r="B169" s="106" t="s">
        <v>258</v>
      </c>
      <c r="C169" s="107"/>
      <c r="D169" s="107"/>
      <c r="E169" s="107"/>
      <c r="F169" s="107"/>
      <c r="G169" s="108"/>
      <c r="H169" s="108">
        <f t="shared" si="27"/>
        <v>0</v>
      </c>
      <c r="I169" s="108"/>
      <c r="J169" s="108"/>
      <c r="K169" s="56">
        <f t="shared" si="29"/>
        <v>0</v>
      </c>
      <c r="L169" s="58">
        <f t="shared" si="26"/>
        <v>0</v>
      </c>
      <c r="M169" s="108">
        <f t="shared" si="28"/>
        <v>0</v>
      </c>
      <c r="N169" s="171"/>
      <c r="O169" s="197">
        <v>0</v>
      </c>
      <c r="P169" s="50"/>
    </row>
    <row r="170" spans="1:16" ht="15.6" hidden="1" customHeight="1" x14ac:dyDescent="0.2">
      <c r="A170" s="75">
        <v>320</v>
      </c>
      <c r="B170" s="103" t="s">
        <v>224</v>
      </c>
      <c r="C170" s="104">
        <v>0</v>
      </c>
      <c r="D170" s="104"/>
      <c r="E170" s="104"/>
      <c r="F170" s="105"/>
      <c r="G170" s="105"/>
      <c r="H170" s="105">
        <f t="shared" si="27"/>
        <v>0</v>
      </c>
      <c r="I170" s="105"/>
      <c r="J170" s="105"/>
      <c r="K170" s="56">
        <f t="shared" si="29"/>
        <v>0</v>
      </c>
      <c r="L170" s="62">
        <f t="shared" si="26"/>
        <v>0</v>
      </c>
      <c r="M170" s="105">
        <f t="shared" si="28"/>
        <v>0</v>
      </c>
      <c r="N170" s="171"/>
      <c r="O170" s="197">
        <v>0</v>
      </c>
      <c r="P170" s="50"/>
    </row>
    <row r="171" spans="1:16" ht="15.6" hidden="1" customHeight="1" x14ac:dyDescent="0.2">
      <c r="A171" s="75">
        <v>330</v>
      </c>
      <c r="B171" s="103" t="s">
        <v>330</v>
      </c>
      <c r="C171" s="104">
        <v>0</v>
      </c>
      <c r="D171" s="104"/>
      <c r="E171" s="104"/>
      <c r="F171" s="105"/>
      <c r="G171" s="105"/>
      <c r="H171" s="105">
        <f t="shared" si="27"/>
        <v>0</v>
      </c>
      <c r="I171" s="105"/>
      <c r="J171" s="105"/>
      <c r="K171" s="61">
        <f t="shared" si="29"/>
        <v>0</v>
      </c>
      <c r="L171" s="62">
        <f t="shared" si="26"/>
        <v>0</v>
      </c>
      <c r="M171" s="105">
        <f t="shared" si="28"/>
        <v>0</v>
      </c>
      <c r="N171" s="171"/>
      <c r="O171" s="197">
        <v>0</v>
      </c>
      <c r="P171" s="50"/>
    </row>
    <row r="172" spans="1:16" ht="13.9" hidden="1" customHeight="1" x14ac:dyDescent="0.2">
      <c r="A172" s="74">
        <v>332</v>
      </c>
      <c r="B172" s="110" t="s">
        <v>225</v>
      </c>
      <c r="C172" s="104"/>
      <c r="D172" s="107"/>
      <c r="E172" s="107"/>
      <c r="F172" s="108"/>
      <c r="G172" s="105"/>
      <c r="H172" s="108">
        <f t="shared" si="27"/>
        <v>0</v>
      </c>
      <c r="I172" s="105"/>
      <c r="J172" s="178"/>
      <c r="K172" s="56">
        <f t="shared" si="29"/>
        <v>0</v>
      </c>
      <c r="L172" s="58">
        <f t="shared" si="26"/>
        <v>0</v>
      </c>
      <c r="M172" s="108">
        <f t="shared" si="28"/>
        <v>0</v>
      </c>
      <c r="N172" s="172"/>
      <c r="O172" s="197">
        <v>0</v>
      </c>
      <c r="P172" s="50"/>
    </row>
    <row r="173" spans="1:16" ht="13.9" hidden="1" customHeight="1" x14ac:dyDescent="0.2">
      <c r="A173" s="75">
        <v>340</v>
      </c>
      <c r="B173" s="103" t="s">
        <v>75</v>
      </c>
      <c r="C173" s="104">
        <v>0</v>
      </c>
      <c r="D173" s="104"/>
      <c r="E173" s="104"/>
      <c r="F173" s="105"/>
      <c r="G173" s="105"/>
      <c r="H173" s="105">
        <f t="shared" si="27"/>
        <v>0</v>
      </c>
      <c r="I173" s="105"/>
      <c r="J173" s="178"/>
      <c r="K173" s="61">
        <f t="shared" si="29"/>
        <v>0</v>
      </c>
      <c r="L173" s="62">
        <f t="shared" si="26"/>
        <v>0</v>
      </c>
      <c r="M173" s="105">
        <f t="shared" si="28"/>
        <v>0</v>
      </c>
      <c r="N173" s="171"/>
      <c r="O173" s="197">
        <v>0</v>
      </c>
      <c r="P173" s="50"/>
    </row>
    <row r="174" spans="1:16" ht="13.15" hidden="1" customHeight="1" x14ac:dyDescent="0.2">
      <c r="A174" s="75">
        <v>350</v>
      </c>
      <c r="B174" s="103" t="s">
        <v>226</v>
      </c>
      <c r="C174" s="104">
        <v>0</v>
      </c>
      <c r="D174" s="104"/>
      <c r="E174" s="104"/>
      <c r="F174" s="105"/>
      <c r="G174" s="105"/>
      <c r="H174" s="105">
        <f t="shared" si="27"/>
        <v>0</v>
      </c>
      <c r="I174" s="105"/>
      <c r="J174" s="178"/>
      <c r="K174" s="61">
        <f t="shared" si="29"/>
        <v>0</v>
      </c>
      <c r="L174" s="62">
        <f t="shared" si="26"/>
        <v>0</v>
      </c>
      <c r="M174" s="105">
        <f t="shared" si="28"/>
        <v>0</v>
      </c>
      <c r="N174" s="171"/>
      <c r="O174" s="197">
        <v>0</v>
      </c>
      <c r="P174" s="50"/>
    </row>
    <row r="175" spans="1:16" ht="13.15" hidden="1" customHeight="1" x14ac:dyDescent="0.2">
      <c r="A175" s="75">
        <v>370</v>
      </c>
      <c r="B175" s="103" t="s">
        <v>227</v>
      </c>
      <c r="C175" s="104">
        <v>0</v>
      </c>
      <c r="D175" s="104"/>
      <c r="E175" s="104"/>
      <c r="F175" s="105"/>
      <c r="G175" s="105"/>
      <c r="H175" s="105">
        <f t="shared" si="27"/>
        <v>0</v>
      </c>
      <c r="I175" s="105"/>
      <c r="J175" s="178"/>
      <c r="K175" s="61">
        <f t="shared" si="29"/>
        <v>0</v>
      </c>
      <c r="L175" s="62">
        <f t="shared" si="26"/>
        <v>0</v>
      </c>
      <c r="M175" s="105">
        <f t="shared" si="28"/>
        <v>0</v>
      </c>
      <c r="N175" s="171"/>
      <c r="O175" s="197">
        <v>0</v>
      </c>
      <c r="P175" s="50"/>
    </row>
    <row r="176" spans="1:16" ht="12.6" hidden="1" customHeight="1" x14ac:dyDescent="0.2">
      <c r="A176" s="75">
        <v>380</v>
      </c>
      <c r="B176" s="103" t="s">
        <v>228</v>
      </c>
      <c r="C176" s="104"/>
      <c r="D176" s="104"/>
      <c r="E176" s="104"/>
      <c r="F176" s="105"/>
      <c r="G176" s="105"/>
      <c r="H176" s="105">
        <f t="shared" si="27"/>
        <v>0</v>
      </c>
      <c r="I176" s="105"/>
      <c r="J176" s="178"/>
      <c r="K176" s="61">
        <f t="shared" si="29"/>
        <v>0</v>
      </c>
      <c r="L176" s="62">
        <f t="shared" si="26"/>
        <v>0</v>
      </c>
      <c r="M176" s="105">
        <f t="shared" si="28"/>
        <v>0</v>
      </c>
      <c r="N176" s="171"/>
      <c r="O176" s="197">
        <v>0</v>
      </c>
      <c r="P176" s="50"/>
    </row>
    <row r="177" spans="1:19" ht="12.6" hidden="1" customHeight="1" x14ac:dyDescent="0.2">
      <c r="A177" s="75">
        <v>390</v>
      </c>
      <c r="B177" s="103" t="s">
        <v>277</v>
      </c>
      <c r="C177" s="112"/>
      <c r="D177" s="113"/>
      <c r="E177" s="113"/>
      <c r="F177" s="114"/>
      <c r="G177" s="114"/>
      <c r="H177" s="115">
        <f>SUM(H178:H182)</f>
        <v>0</v>
      </c>
      <c r="I177" s="114"/>
      <c r="J177" s="178"/>
      <c r="K177" s="61">
        <f t="shared" si="29"/>
        <v>0</v>
      </c>
      <c r="L177" s="62">
        <f t="shared" si="26"/>
        <v>0</v>
      </c>
      <c r="M177" s="116">
        <f t="shared" si="28"/>
        <v>0</v>
      </c>
      <c r="N177" s="171"/>
      <c r="O177" s="197">
        <v>0</v>
      </c>
      <c r="P177" s="50"/>
    </row>
    <row r="178" spans="1:19" ht="12.6" hidden="1" customHeight="1" x14ac:dyDescent="0.2">
      <c r="A178" s="75">
        <v>391</v>
      </c>
      <c r="B178" s="110" t="s">
        <v>277</v>
      </c>
      <c r="C178" s="117"/>
      <c r="D178" s="95"/>
      <c r="E178" s="95"/>
      <c r="F178" s="118"/>
      <c r="G178" s="118"/>
      <c r="H178" s="119">
        <f>+P178+G178</f>
        <v>0</v>
      </c>
      <c r="I178" s="118"/>
      <c r="J178" s="179"/>
      <c r="K178" s="56">
        <f t="shared" si="29"/>
        <v>0</v>
      </c>
      <c r="L178" s="58">
        <f t="shared" si="26"/>
        <v>0</v>
      </c>
      <c r="M178" s="120">
        <f t="shared" si="28"/>
        <v>0</v>
      </c>
      <c r="N178" s="172"/>
      <c r="O178" s="197">
        <v>0</v>
      </c>
      <c r="P178" s="50"/>
    </row>
    <row r="179" spans="1:19" ht="12.6" hidden="1" customHeight="1" x14ac:dyDescent="0.2">
      <c r="A179" s="75">
        <v>393</v>
      </c>
      <c r="B179" s="110" t="s">
        <v>331</v>
      </c>
      <c r="C179" s="117"/>
      <c r="D179" s="95"/>
      <c r="E179" s="95"/>
      <c r="F179" s="118"/>
      <c r="G179" s="118"/>
      <c r="H179" s="119">
        <f>+P179+G179</f>
        <v>0</v>
      </c>
      <c r="I179" s="118"/>
      <c r="J179" s="179"/>
      <c r="K179" s="56">
        <f t="shared" si="29"/>
        <v>0</v>
      </c>
      <c r="L179" s="58">
        <f t="shared" si="26"/>
        <v>0</v>
      </c>
      <c r="M179" s="120">
        <f t="shared" si="28"/>
        <v>0</v>
      </c>
      <c r="N179" s="172"/>
      <c r="O179" s="197">
        <v>0</v>
      </c>
      <c r="P179" s="50"/>
    </row>
    <row r="180" spans="1:19" ht="12.6" hidden="1" customHeight="1" x14ac:dyDescent="0.2">
      <c r="A180" s="75">
        <v>396</v>
      </c>
      <c r="B180" s="110" t="s">
        <v>277</v>
      </c>
      <c r="C180" s="117"/>
      <c r="D180" s="95"/>
      <c r="E180" s="95"/>
      <c r="F180" s="118"/>
      <c r="G180" s="118"/>
      <c r="H180" s="119">
        <f>+P180+G180</f>
        <v>0</v>
      </c>
      <c r="I180" s="118"/>
      <c r="J180" s="179"/>
      <c r="K180" s="56">
        <f t="shared" si="29"/>
        <v>0</v>
      </c>
      <c r="L180" s="58">
        <f t="shared" si="26"/>
        <v>0</v>
      </c>
      <c r="M180" s="120">
        <f t="shared" si="28"/>
        <v>0</v>
      </c>
      <c r="N180" s="172"/>
      <c r="O180" s="197">
        <v>0</v>
      </c>
      <c r="P180" s="50"/>
    </row>
    <row r="181" spans="1:19" ht="12.6" hidden="1" customHeight="1" x14ac:dyDescent="0.2">
      <c r="A181" s="75">
        <v>398</v>
      </c>
      <c r="B181" s="110" t="s">
        <v>277</v>
      </c>
      <c r="C181" s="117"/>
      <c r="D181" s="95"/>
      <c r="E181" s="95"/>
      <c r="F181" s="118"/>
      <c r="G181" s="118"/>
      <c r="H181" s="119">
        <f>+P181+G181</f>
        <v>0</v>
      </c>
      <c r="I181" s="118"/>
      <c r="J181" s="179"/>
      <c r="K181" s="56">
        <f t="shared" si="29"/>
        <v>0</v>
      </c>
      <c r="L181" s="58">
        <f t="shared" si="26"/>
        <v>0</v>
      </c>
      <c r="M181" s="120">
        <f t="shared" si="28"/>
        <v>0</v>
      </c>
      <c r="N181" s="172"/>
      <c r="O181" s="197">
        <v>0</v>
      </c>
      <c r="P181" s="50"/>
    </row>
    <row r="182" spans="1:19" ht="15" customHeight="1" x14ac:dyDescent="0.2">
      <c r="A182" s="75">
        <v>399</v>
      </c>
      <c r="B182" s="110" t="s">
        <v>321</v>
      </c>
      <c r="C182" s="117"/>
      <c r="D182" s="352"/>
      <c r="E182" s="352"/>
      <c r="F182" s="353"/>
      <c r="G182" s="353">
        <v>0</v>
      </c>
      <c r="H182" s="108">
        <f>+P182+G182</f>
        <v>0</v>
      </c>
      <c r="I182" s="353">
        <v>0</v>
      </c>
      <c r="J182" s="354"/>
      <c r="K182" s="56">
        <f t="shared" si="29"/>
        <v>0</v>
      </c>
      <c r="L182" s="58">
        <f t="shared" si="26"/>
        <v>0</v>
      </c>
      <c r="M182" s="120">
        <f t="shared" si="28"/>
        <v>0</v>
      </c>
      <c r="N182" s="172" t="s">
        <v>4</v>
      </c>
      <c r="O182" s="198">
        <v>0</v>
      </c>
      <c r="P182" s="50"/>
    </row>
    <row r="183" spans="1:19" x14ac:dyDescent="0.2">
      <c r="A183" s="355">
        <v>4</v>
      </c>
      <c r="B183" s="356" t="s">
        <v>229</v>
      </c>
      <c r="C183" s="356">
        <f>SUM(C184)</f>
        <v>1143898</v>
      </c>
      <c r="D183" s="356">
        <f>+D184+D186</f>
        <v>95075</v>
      </c>
      <c r="E183" s="356">
        <f t="shared" ref="E183:E190" si="30">+C183+D183</f>
        <v>1238973</v>
      </c>
      <c r="F183" s="357">
        <f>+F184+F186</f>
        <v>1053717</v>
      </c>
      <c r="G183" s="358">
        <f>+G184+G186</f>
        <v>105898.62</v>
      </c>
      <c r="H183" s="359">
        <f>O183+G183</f>
        <v>614544.81000000006</v>
      </c>
      <c r="I183" s="358">
        <f>+I184+I186</f>
        <v>201104.93</v>
      </c>
      <c r="J183" s="356">
        <f>+J184+J186</f>
        <v>205828.51</v>
      </c>
      <c r="K183" s="360">
        <f>K184+K186</f>
        <v>408716.29999999993</v>
      </c>
      <c r="L183" s="361">
        <f t="shared" si="26"/>
        <v>439172.18999999994</v>
      </c>
      <c r="M183" s="359">
        <f t="shared" si="28"/>
        <v>624428.18999999994</v>
      </c>
      <c r="N183" s="362">
        <f t="shared" ref="N183:N207" si="31">+H183*100/F183</f>
        <v>58.321618612967249</v>
      </c>
      <c r="O183" s="197">
        <v>508646.19</v>
      </c>
      <c r="P183" s="50"/>
    </row>
    <row r="184" spans="1:19" ht="13.5" customHeight="1" x14ac:dyDescent="0.2">
      <c r="A184" s="75">
        <v>430</v>
      </c>
      <c r="B184" s="137" t="s">
        <v>230</v>
      </c>
      <c r="C184" s="113">
        <f>SUM(C185)</f>
        <v>1143898</v>
      </c>
      <c r="D184" s="137">
        <f>SUM(D185)</f>
        <v>91575</v>
      </c>
      <c r="E184" s="113">
        <f t="shared" si="30"/>
        <v>1235473</v>
      </c>
      <c r="F184" s="143">
        <f>+F185</f>
        <v>1050217</v>
      </c>
      <c r="G184" s="144">
        <f>+G185</f>
        <v>104103.62</v>
      </c>
      <c r="H184" s="62">
        <f>+O184+G184</f>
        <v>609316.96</v>
      </c>
      <c r="I184" s="144">
        <f>+I185</f>
        <v>201104.93</v>
      </c>
      <c r="J184" s="113">
        <f>SUM(J185)</f>
        <v>204190.66</v>
      </c>
      <c r="K184" s="61">
        <f t="shared" si="29"/>
        <v>405126.29999999993</v>
      </c>
      <c r="L184" s="62">
        <f t="shared" si="26"/>
        <v>440900.04000000004</v>
      </c>
      <c r="M184" s="114">
        <f t="shared" si="28"/>
        <v>626156.04</v>
      </c>
      <c r="N184" s="363">
        <f t="shared" si="31"/>
        <v>58.018196239443846</v>
      </c>
      <c r="O184" s="197">
        <v>505213.33999999997</v>
      </c>
      <c r="P184" s="50"/>
    </row>
    <row r="185" spans="1:19" ht="13.5" customHeight="1" x14ac:dyDescent="0.2">
      <c r="A185" s="74">
        <v>439</v>
      </c>
      <c r="B185" s="134" t="s">
        <v>231</v>
      </c>
      <c r="C185" s="95">
        <v>1143898</v>
      </c>
      <c r="D185" s="95">
        <v>91575</v>
      </c>
      <c r="E185" s="95">
        <f t="shared" si="30"/>
        <v>1235473</v>
      </c>
      <c r="F185" s="135">
        <v>1050217</v>
      </c>
      <c r="G185" s="145">
        <v>104103.62</v>
      </c>
      <c r="H185" s="58">
        <f>+O185+G185</f>
        <v>609316.96</v>
      </c>
      <c r="I185" s="145">
        <v>201104.93</v>
      </c>
      <c r="J185" s="95">
        <v>204190.66</v>
      </c>
      <c r="K185" s="56">
        <f t="shared" si="29"/>
        <v>405126.29999999993</v>
      </c>
      <c r="L185" s="58">
        <f t="shared" si="26"/>
        <v>440900.04000000004</v>
      </c>
      <c r="M185" s="118">
        <f t="shared" si="28"/>
        <v>626156.04</v>
      </c>
      <c r="N185" s="351">
        <f t="shared" si="31"/>
        <v>58.018196239443846</v>
      </c>
      <c r="O185" s="197">
        <v>505213.33999999997</v>
      </c>
      <c r="P185" s="50"/>
    </row>
    <row r="186" spans="1:19" ht="14.45" customHeight="1" x14ac:dyDescent="0.2">
      <c r="A186" s="75">
        <v>490</v>
      </c>
      <c r="B186" s="137" t="s">
        <v>232</v>
      </c>
      <c r="C186" s="95">
        <f>SUM(C187)</f>
        <v>0</v>
      </c>
      <c r="D186" s="113">
        <f>+D187</f>
        <v>3500</v>
      </c>
      <c r="E186" s="113">
        <f t="shared" si="30"/>
        <v>3500</v>
      </c>
      <c r="F186" s="143">
        <f>+F187</f>
        <v>3500</v>
      </c>
      <c r="G186" s="94">
        <f>+G187</f>
        <v>1795</v>
      </c>
      <c r="H186" s="113">
        <f>+H187</f>
        <v>5227.8500000000004</v>
      </c>
      <c r="I186" s="94">
        <f>+I187</f>
        <v>0</v>
      </c>
      <c r="J186" s="113">
        <f>J187</f>
        <v>1637.85</v>
      </c>
      <c r="K186" s="61">
        <f t="shared" si="29"/>
        <v>3590.0000000000005</v>
      </c>
      <c r="L186" s="62">
        <f t="shared" si="26"/>
        <v>-1727.8500000000004</v>
      </c>
      <c r="M186" s="114">
        <f t="shared" si="28"/>
        <v>-1727.8500000000004</v>
      </c>
      <c r="N186" s="363">
        <f>+N187</f>
        <v>149.36714285714288</v>
      </c>
      <c r="O186" s="197">
        <v>3432.85</v>
      </c>
      <c r="P186" s="50"/>
    </row>
    <row r="187" spans="1:19" ht="15.75" customHeight="1" x14ac:dyDescent="0.2">
      <c r="A187" s="74">
        <v>494</v>
      </c>
      <c r="B187" s="134" t="s">
        <v>233</v>
      </c>
      <c r="C187" s="95"/>
      <c r="D187" s="95">
        <v>3500</v>
      </c>
      <c r="E187" s="95">
        <f t="shared" si="30"/>
        <v>3500</v>
      </c>
      <c r="F187" s="92">
        <v>3500</v>
      </c>
      <c r="G187" s="146">
        <v>1795</v>
      </c>
      <c r="H187" s="58">
        <f>+O187+G187</f>
        <v>5227.8500000000004</v>
      </c>
      <c r="I187" s="146">
        <v>0</v>
      </c>
      <c r="J187" s="118">
        <v>1637.85</v>
      </c>
      <c r="K187" s="56">
        <f t="shared" si="29"/>
        <v>3590.0000000000005</v>
      </c>
      <c r="L187" s="58">
        <f t="shared" si="26"/>
        <v>-1727.8500000000004</v>
      </c>
      <c r="M187" s="118">
        <f t="shared" si="28"/>
        <v>-1727.8500000000004</v>
      </c>
      <c r="N187" s="351">
        <f>+H187*100/F187</f>
        <v>149.36714285714288</v>
      </c>
      <c r="O187" s="198">
        <v>3432.85</v>
      </c>
      <c r="P187" s="182"/>
      <c r="R187" s="1" t="s">
        <v>4</v>
      </c>
    </row>
    <row r="188" spans="1:19" s="29" customFormat="1" x14ac:dyDescent="0.2">
      <c r="A188" s="364" t="s">
        <v>234</v>
      </c>
      <c r="B188" s="365" t="s">
        <v>299</v>
      </c>
      <c r="C188" s="356">
        <f>C189+C191+C197+C200+C204</f>
        <v>4209105</v>
      </c>
      <c r="D188" s="356">
        <f>+D189+D191+D200+D197+D204</f>
        <v>248518</v>
      </c>
      <c r="E188" s="366">
        <f t="shared" si="30"/>
        <v>4457623</v>
      </c>
      <c r="F188" s="356">
        <f>+F189+F191+F197+F200+F204</f>
        <v>3024913</v>
      </c>
      <c r="G188" s="367">
        <f>+G189+G191+G200+G197+G204</f>
        <v>473986.42</v>
      </c>
      <c r="H188" s="356">
        <f>O188+G188</f>
        <v>1537896.51</v>
      </c>
      <c r="I188" s="367">
        <f>+I189+I191+I200+I197+I204</f>
        <v>1033178.61</v>
      </c>
      <c r="J188" s="356">
        <f>+J189+J191+J200+J197+J204</f>
        <v>986411.12999999989</v>
      </c>
      <c r="K188" s="367">
        <f>+K189+K191+K200+K197+K204</f>
        <v>551485.38000000012</v>
      </c>
      <c r="L188" s="361">
        <f t="shared" si="26"/>
        <v>1487016.49</v>
      </c>
      <c r="M188" s="359">
        <f t="shared" si="28"/>
        <v>2919726.49</v>
      </c>
      <c r="N188" s="362">
        <f t="shared" si="31"/>
        <v>50.841016254021191</v>
      </c>
      <c r="O188" s="198">
        <v>1063910.0900000001</v>
      </c>
      <c r="P188" s="51"/>
    </row>
    <row r="189" spans="1:19" s="29" customFormat="1" ht="13.5" customHeight="1" x14ac:dyDescent="0.2">
      <c r="A189" s="68" t="s">
        <v>235</v>
      </c>
      <c r="B189" s="147" t="s">
        <v>236</v>
      </c>
      <c r="C189" s="113">
        <f>SUM(C190)</f>
        <v>118164</v>
      </c>
      <c r="D189" s="113">
        <f>SUM(D190)</f>
        <v>0</v>
      </c>
      <c r="E189" s="113">
        <f t="shared" si="30"/>
        <v>118164</v>
      </c>
      <c r="F189" s="143">
        <f>+F190</f>
        <v>49000</v>
      </c>
      <c r="G189" s="144">
        <f>+G190</f>
        <v>3777.62</v>
      </c>
      <c r="H189" s="114">
        <f>SUM(H190)</f>
        <v>26443.339999999997</v>
      </c>
      <c r="I189" s="144">
        <f>+I190</f>
        <v>18888.099999999999</v>
      </c>
      <c r="J189" s="113">
        <f>+J190</f>
        <v>22665.72</v>
      </c>
      <c r="K189" s="56">
        <f t="shared" si="29"/>
        <v>3777.6199999999953</v>
      </c>
      <c r="L189" s="62">
        <f t="shared" si="26"/>
        <v>22556.660000000003</v>
      </c>
      <c r="M189" s="114">
        <f t="shared" si="28"/>
        <v>91720.66</v>
      </c>
      <c r="N189" s="363">
        <f t="shared" si="31"/>
        <v>53.965999999999994</v>
      </c>
      <c r="O189" s="197">
        <v>22665.719999999998</v>
      </c>
      <c r="P189" s="51"/>
      <c r="Q189" s="29" t="s">
        <v>4</v>
      </c>
      <c r="R189" s="29" t="s">
        <v>4</v>
      </c>
    </row>
    <row r="190" spans="1:19" s="29" customFormat="1" x14ac:dyDescent="0.2">
      <c r="A190" s="69" t="s">
        <v>237</v>
      </c>
      <c r="B190" s="136" t="s">
        <v>313</v>
      </c>
      <c r="C190" s="95">
        <v>118164</v>
      </c>
      <c r="D190" s="95"/>
      <c r="E190" s="95">
        <f t="shared" si="30"/>
        <v>118164</v>
      </c>
      <c r="F190" s="135">
        <v>49000</v>
      </c>
      <c r="G190" s="145">
        <v>3777.62</v>
      </c>
      <c r="H190" s="58">
        <f>+O190+G190</f>
        <v>26443.339999999997</v>
      </c>
      <c r="I190" s="145">
        <v>18888.099999999999</v>
      </c>
      <c r="J190" s="95">
        <v>22665.72</v>
      </c>
      <c r="K190" s="56">
        <f t="shared" si="29"/>
        <v>3777.6199999999953</v>
      </c>
      <c r="L190" s="58">
        <f t="shared" si="26"/>
        <v>22556.660000000003</v>
      </c>
      <c r="M190" s="118">
        <f t="shared" si="28"/>
        <v>91720.66</v>
      </c>
      <c r="N190" s="351">
        <f t="shared" si="31"/>
        <v>53.965999999999994</v>
      </c>
      <c r="O190" s="197">
        <v>22665.719999999998</v>
      </c>
      <c r="P190" s="51"/>
      <c r="S190" s="8" t="s">
        <v>4</v>
      </c>
    </row>
    <row r="191" spans="1:19" s="29" customFormat="1" ht="14.25" customHeight="1" x14ac:dyDescent="0.2">
      <c r="A191" s="72" t="s">
        <v>238</v>
      </c>
      <c r="B191" s="137" t="s">
        <v>106</v>
      </c>
      <c r="C191" s="113">
        <f>SUM(C192:C196)</f>
        <v>3997848</v>
      </c>
      <c r="D191" s="113">
        <f>SUM(D192:D196)</f>
        <v>201000</v>
      </c>
      <c r="E191" s="113">
        <f>SUM(C191:D191)</f>
        <v>4198848</v>
      </c>
      <c r="F191" s="143">
        <f>+F192+F193+F195+F196</f>
        <v>2855302</v>
      </c>
      <c r="G191" s="144">
        <f>SUM(G192:G196)</f>
        <v>421090.35</v>
      </c>
      <c r="H191" s="62">
        <f>+O191+G191</f>
        <v>1377858.29</v>
      </c>
      <c r="I191" s="144">
        <f>SUM(I192:I196)</f>
        <v>980532.53</v>
      </c>
      <c r="J191" s="113">
        <f>SUM(J192:J196)</f>
        <v>956767.94</v>
      </c>
      <c r="K191" s="56">
        <f t="shared" si="29"/>
        <v>421090.35000000009</v>
      </c>
      <c r="L191" s="62">
        <f t="shared" si="26"/>
        <v>1477443.71</v>
      </c>
      <c r="M191" s="114">
        <f t="shared" si="28"/>
        <v>2820989.71</v>
      </c>
      <c r="N191" s="363">
        <f t="shared" si="31"/>
        <v>48.256131575574145</v>
      </c>
      <c r="O191" s="197">
        <v>956767.94000000006</v>
      </c>
      <c r="P191" s="51"/>
    </row>
    <row r="192" spans="1:19" s="29" customFormat="1" ht="13.5" customHeight="1" x14ac:dyDescent="0.2">
      <c r="A192" s="74">
        <v>611</v>
      </c>
      <c r="B192" s="134" t="s">
        <v>261</v>
      </c>
      <c r="C192" s="95">
        <v>1800</v>
      </c>
      <c r="D192" s="57">
        <v>-1800</v>
      </c>
      <c r="E192" s="95">
        <v>0</v>
      </c>
      <c r="F192" s="92">
        <v>0</v>
      </c>
      <c r="G192" s="146">
        <v>0</v>
      </c>
      <c r="H192" s="58">
        <f>+P192+G192</f>
        <v>0</v>
      </c>
      <c r="I192" s="146">
        <v>0</v>
      </c>
      <c r="J192" s="118">
        <v>0</v>
      </c>
      <c r="K192" s="56">
        <f t="shared" si="29"/>
        <v>0</v>
      </c>
      <c r="L192" s="58">
        <f t="shared" ref="L192:L205" si="32">+F192-H192</f>
        <v>0</v>
      </c>
      <c r="M192" s="118">
        <f t="shared" si="28"/>
        <v>0</v>
      </c>
      <c r="N192" s="351"/>
      <c r="O192" s="197">
        <v>0</v>
      </c>
      <c r="P192" s="51"/>
    </row>
    <row r="193" spans="1:16" s="29" customFormat="1" ht="12" hidden="1" customHeight="1" x14ac:dyDescent="0.2">
      <c r="A193" s="74">
        <v>612</v>
      </c>
      <c r="B193" s="134" t="s">
        <v>291</v>
      </c>
      <c r="C193" s="95">
        <v>452502</v>
      </c>
      <c r="D193" s="95">
        <v>199000</v>
      </c>
      <c r="E193" s="95">
        <f>SUM(C193:D193)</f>
        <v>651502</v>
      </c>
      <c r="F193" s="92">
        <v>651502</v>
      </c>
      <c r="G193" s="146">
        <v>0</v>
      </c>
      <c r="H193" s="58">
        <f>+O193+G193</f>
        <v>444854.94</v>
      </c>
      <c r="I193" s="146">
        <v>889709.88</v>
      </c>
      <c r="J193" s="118">
        <v>444854.94</v>
      </c>
      <c r="K193" s="56">
        <f t="shared" si="29"/>
        <v>0</v>
      </c>
      <c r="L193" s="58">
        <f t="shared" si="32"/>
        <v>206647.06</v>
      </c>
      <c r="M193" s="118">
        <f t="shared" si="28"/>
        <v>206647.06</v>
      </c>
      <c r="N193" s="351">
        <f t="shared" si="31"/>
        <v>68.281438890440853</v>
      </c>
      <c r="O193" s="197">
        <v>444854.94</v>
      </c>
      <c r="P193" s="51"/>
    </row>
    <row r="194" spans="1:16" s="29" customFormat="1" ht="0.6" customHeight="1" x14ac:dyDescent="0.2">
      <c r="A194" s="74">
        <v>613</v>
      </c>
      <c r="B194" s="134" t="s">
        <v>270</v>
      </c>
      <c r="C194" s="95">
        <v>0</v>
      </c>
      <c r="D194" s="95"/>
      <c r="E194" s="95">
        <f t="shared" ref="E194:E202" si="33">+C194+D194</f>
        <v>0</v>
      </c>
      <c r="F194" s="92"/>
      <c r="G194" s="146"/>
      <c r="H194" s="58">
        <f>+P194+G194</f>
        <v>0</v>
      </c>
      <c r="I194" s="146"/>
      <c r="J194" s="118"/>
      <c r="K194" s="56">
        <f t="shared" si="29"/>
        <v>0</v>
      </c>
      <c r="L194" s="58">
        <f t="shared" si="32"/>
        <v>0</v>
      </c>
      <c r="M194" s="118">
        <f t="shared" si="28"/>
        <v>0</v>
      </c>
      <c r="N194" s="351" t="e">
        <f t="shared" si="31"/>
        <v>#DIV/0!</v>
      </c>
      <c r="O194" s="197">
        <v>0</v>
      </c>
      <c r="P194" s="51"/>
    </row>
    <row r="195" spans="1:16" s="29" customFormat="1" ht="13.5" customHeight="1" x14ac:dyDescent="0.2">
      <c r="A195" s="74">
        <v>614</v>
      </c>
      <c r="B195" s="134" t="s">
        <v>269</v>
      </c>
      <c r="C195" s="95">
        <v>3500000</v>
      </c>
      <c r="D195" s="95"/>
      <c r="E195" s="95">
        <f>SUM(C195:D195)</f>
        <v>3500000</v>
      </c>
      <c r="F195" s="92">
        <v>2200000</v>
      </c>
      <c r="G195" s="146">
        <v>421090.35</v>
      </c>
      <c r="H195" s="58">
        <f>+O195+G195</f>
        <v>933003.35</v>
      </c>
      <c r="I195" s="146">
        <v>90822.65</v>
      </c>
      <c r="J195" s="118">
        <v>511913</v>
      </c>
      <c r="K195" s="56">
        <f t="shared" si="29"/>
        <v>421090.35</v>
      </c>
      <c r="L195" s="58">
        <f t="shared" si="32"/>
        <v>1266996.6499999999</v>
      </c>
      <c r="M195" s="118">
        <f t="shared" si="28"/>
        <v>2566996.65</v>
      </c>
      <c r="N195" s="351">
        <f t="shared" si="31"/>
        <v>42.409243181818184</v>
      </c>
      <c r="O195" s="197">
        <v>511913</v>
      </c>
      <c r="P195" s="51"/>
    </row>
    <row r="196" spans="1:16" s="29" customFormat="1" ht="13.5" customHeight="1" x14ac:dyDescent="0.2">
      <c r="A196" s="74">
        <v>619</v>
      </c>
      <c r="B196" s="134" t="s">
        <v>267</v>
      </c>
      <c r="C196" s="95">
        <v>43546</v>
      </c>
      <c r="D196" s="95">
        <v>3800</v>
      </c>
      <c r="E196" s="95">
        <f t="shared" si="33"/>
        <v>47346</v>
      </c>
      <c r="F196" s="92">
        <v>3800</v>
      </c>
      <c r="G196" s="146">
        <v>0</v>
      </c>
      <c r="H196" s="58">
        <f>+P196+G196</f>
        <v>0</v>
      </c>
      <c r="I196" s="146">
        <v>0</v>
      </c>
      <c r="J196" s="118">
        <v>0</v>
      </c>
      <c r="K196" s="56">
        <f t="shared" si="29"/>
        <v>0</v>
      </c>
      <c r="L196" s="58">
        <f t="shared" si="32"/>
        <v>3800</v>
      </c>
      <c r="M196" s="118">
        <f t="shared" si="28"/>
        <v>47346</v>
      </c>
      <c r="N196" s="351" t="s">
        <v>4</v>
      </c>
      <c r="O196" s="198">
        <v>0</v>
      </c>
      <c r="P196" s="51"/>
    </row>
    <row r="197" spans="1:16" s="29" customFormat="1" ht="13.5" customHeight="1" x14ac:dyDescent="0.2">
      <c r="A197" s="75">
        <v>620</v>
      </c>
      <c r="B197" s="137" t="s">
        <v>239</v>
      </c>
      <c r="C197" s="113">
        <f>+C198+C199</f>
        <v>77093</v>
      </c>
      <c r="D197" s="193">
        <f>SUM(D199)</f>
        <v>-31800</v>
      </c>
      <c r="E197" s="113">
        <f t="shared" si="33"/>
        <v>45293</v>
      </c>
      <c r="F197" s="143">
        <f>+F198+F199</f>
        <v>25293</v>
      </c>
      <c r="G197" s="144">
        <f>+G199+G198</f>
        <v>1590.45</v>
      </c>
      <c r="H197" s="62">
        <f>+O197+G197</f>
        <v>5882.37</v>
      </c>
      <c r="I197" s="144">
        <f>+I199+I198</f>
        <v>2701.47</v>
      </c>
      <c r="J197" s="113">
        <f>+J199+J198</f>
        <v>3077.47</v>
      </c>
      <c r="K197" s="56">
        <f t="shared" si="29"/>
        <v>2804.9</v>
      </c>
      <c r="L197" s="62">
        <f t="shared" si="32"/>
        <v>19410.63</v>
      </c>
      <c r="M197" s="114">
        <f t="shared" si="28"/>
        <v>39410.629999999997</v>
      </c>
      <c r="N197" s="351">
        <f t="shared" si="31"/>
        <v>23.256909026212785</v>
      </c>
      <c r="O197" s="197">
        <v>4291.92</v>
      </c>
      <c r="P197" s="51"/>
    </row>
    <row r="198" spans="1:16" s="29" customFormat="1" ht="12" customHeight="1" x14ac:dyDescent="0.2">
      <c r="A198" s="74" t="s">
        <v>259</v>
      </c>
      <c r="B198" s="134" t="s">
        <v>260</v>
      </c>
      <c r="C198" s="95">
        <v>0</v>
      </c>
      <c r="D198" s="95"/>
      <c r="E198" s="95">
        <f t="shared" si="33"/>
        <v>0</v>
      </c>
      <c r="F198" s="92">
        <v>0</v>
      </c>
      <c r="G198" s="146">
        <v>0</v>
      </c>
      <c r="H198" s="58">
        <f>+P198+G198</f>
        <v>0</v>
      </c>
      <c r="I198" s="146">
        <v>0</v>
      </c>
      <c r="J198" s="118">
        <v>0</v>
      </c>
      <c r="K198" s="56">
        <f t="shared" si="29"/>
        <v>0</v>
      </c>
      <c r="L198" s="58">
        <f t="shared" si="32"/>
        <v>0</v>
      </c>
      <c r="M198" s="118">
        <f t="shared" si="28"/>
        <v>0</v>
      </c>
      <c r="N198" s="351" t="s">
        <v>15</v>
      </c>
      <c r="O198" s="197">
        <v>0</v>
      </c>
      <c r="P198" s="51"/>
    </row>
    <row r="199" spans="1:16" s="29" customFormat="1" x14ac:dyDescent="0.2">
      <c r="A199" s="74">
        <v>624</v>
      </c>
      <c r="B199" s="134" t="s">
        <v>240</v>
      </c>
      <c r="C199" s="95">
        <v>77093</v>
      </c>
      <c r="D199" s="57">
        <v>-31800</v>
      </c>
      <c r="E199" s="95">
        <f t="shared" si="33"/>
        <v>45293</v>
      </c>
      <c r="F199" s="135">
        <v>25293</v>
      </c>
      <c r="G199" s="145">
        <v>1590.45</v>
      </c>
      <c r="H199" s="58">
        <f t="shared" ref="H199:H204" si="34">+O199+G199</f>
        <v>5882.37</v>
      </c>
      <c r="I199" s="145">
        <v>2701.47</v>
      </c>
      <c r="J199" s="95">
        <v>3077.47</v>
      </c>
      <c r="K199" s="56">
        <f t="shared" si="29"/>
        <v>2804.9</v>
      </c>
      <c r="L199" s="58">
        <f t="shared" si="32"/>
        <v>19410.63</v>
      </c>
      <c r="M199" s="118">
        <f t="shared" si="28"/>
        <v>39410.629999999997</v>
      </c>
      <c r="N199" s="351">
        <f t="shared" si="31"/>
        <v>23.256909026212785</v>
      </c>
      <c r="O199" s="197">
        <v>4291.92</v>
      </c>
      <c r="P199" s="51"/>
    </row>
    <row r="200" spans="1:16" s="29" customFormat="1" ht="13.5" customHeight="1" x14ac:dyDescent="0.2">
      <c r="A200" s="68" t="s">
        <v>241</v>
      </c>
      <c r="B200" s="147" t="s">
        <v>242</v>
      </c>
      <c r="C200" s="113">
        <f>SUM(C201:C203)</f>
        <v>16000</v>
      </c>
      <c r="D200" s="113">
        <f>SUM(D201:D203)</f>
        <v>34790</v>
      </c>
      <c r="E200" s="113">
        <f t="shared" si="33"/>
        <v>50790</v>
      </c>
      <c r="F200" s="148">
        <f>SUM(F201:F203)</f>
        <v>50790</v>
      </c>
      <c r="G200" s="149">
        <f>SUM(G201:G203)</f>
        <v>20290</v>
      </c>
      <c r="H200" s="62">
        <f t="shared" si="34"/>
        <v>62060</v>
      </c>
      <c r="I200" s="291">
        <f>SUM(I201:I203)</f>
        <v>21480</v>
      </c>
      <c r="J200" s="148">
        <f>SUM(J201:J203)</f>
        <v>3900</v>
      </c>
      <c r="K200" s="56">
        <f t="shared" si="29"/>
        <v>58160</v>
      </c>
      <c r="L200" s="62">
        <f t="shared" si="32"/>
        <v>-11270</v>
      </c>
      <c r="M200" s="114">
        <f t="shared" si="28"/>
        <v>-11270</v>
      </c>
      <c r="N200" s="351">
        <f t="shared" si="31"/>
        <v>122.18940736365427</v>
      </c>
      <c r="O200" s="197">
        <v>41770</v>
      </c>
      <c r="P200" s="51"/>
    </row>
    <row r="201" spans="1:16" s="29" customFormat="1" ht="12.75" customHeight="1" x14ac:dyDescent="0.2">
      <c r="A201" s="69">
        <v>662</v>
      </c>
      <c r="B201" s="136" t="s">
        <v>243</v>
      </c>
      <c r="C201" s="95">
        <v>10000</v>
      </c>
      <c r="D201" s="95">
        <v>26290</v>
      </c>
      <c r="E201" s="95">
        <f t="shared" si="33"/>
        <v>36290</v>
      </c>
      <c r="F201" s="92">
        <v>36290</v>
      </c>
      <c r="G201" s="146">
        <v>19290</v>
      </c>
      <c r="H201" s="58">
        <f t="shared" si="34"/>
        <v>55080</v>
      </c>
      <c r="I201" s="146">
        <v>16500</v>
      </c>
      <c r="J201" s="118">
        <v>3000</v>
      </c>
      <c r="K201" s="56">
        <f t="shared" si="29"/>
        <v>52080</v>
      </c>
      <c r="L201" s="58">
        <f t="shared" si="32"/>
        <v>-18790</v>
      </c>
      <c r="M201" s="118">
        <f t="shared" si="28"/>
        <v>-18790</v>
      </c>
      <c r="N201" s="351">
        <f t="shared" si="31"/>
        <v>151.77734913199228</v>
      </c>
      <c r="O201" s="197">
        <v>35790</v>
      </c>
      <c r="P201" s="51"/>
    </row>
    <row r="202" spans="1:16" s="29" customFormat="1" ht="12.75" customHeight="1" x14ac:dyDescent="0.2">
      <c r="A202" s="69" t="s">
        <v>244</v>
      </c>
      <c r="B202" s="136" t="s">
        <v>245</v>
      </c>
      <c r="C202" s="95">
        <v>0</v>
      </c>
      <c r="D202" s="95">
        <v>6500</v>
      </c>
      <c r="E202" s="95">
        <f t="shared" si="33"/>
        <v>6500</v>
      </c>
      <c r="F202" s="92">
        <v>6500</v>
      </c>
      <c r="G202" s="146">
        <v>1000</v>
      </c>
      <c r="H202" s="58">
        <f t="shared" si="34"/>
        <v>6080</v>
      </c>
      <c r="I202" s="146">
        <v>4080</v>
      </c>
      <c r="J202" s="118">
        <v>0</v>
      </c>
      <c r="K202" s="56">
        <f t="shared" si="29"/>
        <v>6080</v>
      </c>
      <c r="L202" s="58" t="s">
        <v>4</v>
      </c>
      <c r="M202" s="118">
        <f t="shared" si="28"/>
        <v>420</v>
      </c>
      <c r="N202" s="351" t="s">
        <v>4</v>
      </c>
      <c r="O202" s="197">
        <v>5080</v>
      </c>
      <c r="P202" s="51"/>
    </row>
    <row r="203" spans="1:16" s="29" customFormat="1" ht="13.5" customHeight="1" x14ac:dyDescent="0.2">
      <c r="A203" s="69" t="s">
        <v>246</v>
      </c>
      <c r="B203" s="136" t="s">
        <v>247</v>
      </c>
      <c r="C203" s="95">
        <v>6000</v>
      </c>
      <c r="D203" s="95">
        <v>2000</v>
      </c>
      <c r="E203" s="95">
        <f>+C203+D203</f>
        <v>8000</v>
      </c>
      <c r="F203" s="92">
        <v>8000</v>
      </c>
      <c r="G203" s="146">
        <v>0</v>
      </c>
      <c r="H203" s="58">
        <f t="shared" si="34"/>
        <v>900</v>
      </c>
      <c r="I203" s="146">
        <v>900</v>
      </c>
      <c r="J203" s="118">
        <v>900</v>
      </c>
      <c r="K203" s="56">
        <f t="shared" si="29"/>
        <v>0</v>
      </c>
      <c r="L203" s="58">
        <f t="shared" si="32"/>
        <v>7100</v>
      </c>
      <c r="M203" s="118">
        <f t="shared" si="28"/>
        <v>7100</v>
      </c>
      <c r="N203" s="351">
        <f t="shared" si="31"/>
        <v>11.25</v>
      </c>
      <c r="O203" s="197">
        <v>900</v>
      </c>
      <c r="P203" s="51"/>
    </row>
    <row r="204" spans="1:16" ht="16.899999999999999" customHeight="1" x14ac:dyDescent="0.2">
      <c r="A204" s="79">
        <v>690</v>
      </c>
      <c r="B204" s="114" t="s">
        <v>264</v>
      </c>
      <c r="C204" s="114">
        <f>+C205</f>
        <v>0</v>
      </c>
      <c r="D204" s="114">
        <f>SUM(D206:D207)</f>
        <v>44528</v>
      </c>
      <c r="E204" s="113">
        <f>+C204+D204</f>
        <v>44528</v>
      </c>
      <c r="F204" s="148">
        <f>SUM(F206:F207)</f>
        <v>44528</v>
      </c>
      <c r="G204" s="149">
        <f>SUM(G205:G207)</f>
        <v>27238</v>
      </c>
      <c r="H204" s="114">
        <f t="shared" si="34"/>
        <v>65652.510000000009</v>
      </c>
      <c r="I204" s="149">
        <f>SUM(I205:I207)</f>
        <v>9576.51</v>
      </c>
      <c r="J204" s="114">
        <f>+J205</f>
        <v>0</v>
      </c>
      <c r="K204" s="56">
        <f t="shared" si="29"/>
        <v>65652.510000000009</v>
      </c>
      <c r="L204" s="62">
        <f t="shared" si="32"/>
        <v>-21124.510000000009</v>
      </c>
      <c r="M204" s="114">
        <f t="shared" si="28"/>
        <v>-21124.510000000009</v>
      </c>
      <c r="N204" s="351">
        <f t="shared" si="31"/>
        <v>147.44095849802375</v>
      </c>
      <c r="O204" s="197">
        <v>38414.51</v>
      </c>
      <c r="P204" s="50"/>
    </row>
    <row r="205" spans="1:16" ht="16.899999999999999" customHeight="1" x14ac:dyDescent="0.2">
      <c r="A205" s="77">
        <v>692</v>
      </c>
      <c r="B205" s="150" t="s">
        <v>343</v>
      </c>
      <c r="C205" s="118"/>
      <c r="D205" s="118"/>
      <c r="E205" s="95">
        <f>+C205+D205</f>
        <v>0</v>
      </c>
      <c r="F205" s="92">
        <v>0</v>
      </c>
      <c r="G205" s="146">
        <v>0</v>
      </c>
      <c r="H205" s="118">
        <f>+P205+G205</f>
        <v>0</v>
      </c>
      <c r="I205" s="146">
        <v>0</v>
      </c>
      <c r="J205" s="118">
        <v>0</v>
      </c>
      <c r="K205" s="56">
        <f t="shared" si="29"/>
        <v>0</v>
      </c>
      <c r="L205" s="58">
        <f t="shared" si="32"/>
        <v>0</v>
      </c>
      <c r="M205" s="118">
        <f t="shared" si="28"/>
        <v>0</v>
      </c>
      <c r="N205" s="351" t="s">
        <v>4</v>
      </c>
      <c r="O205" s="197">
        <v>0</v>
      </c>
      <c r="P205" s="50"/>
    </row>
    <row r="206" spans="1:16" ht="17.25" customHeight="1" x14ac:dyDescent="0.2">
      <c r="A206" s="77">
        <v>693</v>
      </c>
      <c r="B206" s="150" t="s">
        <v>350</v>
      </c>
      <c r="C206" s="118"/>
      <c r="D206" s="118">
        <v>7640</v>
      </c>
      <c r="E206" s="95">
        <f>SUM(C206:D206)</f>
        <v>7640</v>
      </c>
      <c r="F206" s="92">
        <v>7640</v>
      </c>
      <c r="G206" s="195">
        <v>0</v>
      </c>
      <c r="H206" s="58">
        <f>+O206+G206</f>
        <v>5440</v>
      </c>
      <c r="I206" s="195">
        <v>3840</v>
      </c>
      <c r="J206" s="118"/>
      <c r="K206" s="56"/>
      <c r="L206" s="58">
        <f>+F206-H206</f>
        <v>2200</v>
      </c>
      <c r="M206" s="118">
        <f t="shared" si="28"/>
        <v>2200</v>
      </c>
      <c r="N206" s="351">
        <f t="shared" si="31"/>
        <v>71.204188481675388</v>
      </c>
      <c r="O206" s="197">
        <v>5440</v>
      </c>
      <c r="P206" s="50"/>
    </row>
    <row r="207" spans="1:16" ht="15.6" customHeight="1" thickBot="1" x14ac:dyDescent="0.25">
      <c r="A207" s="77">
        <v>697</v>
      </c>
      <c r="B207" s="150" t="s">
        <v>272</v>
      </c>
      <c r="C207" s="118"/>
      <c r="D207" s="118">
        <v>36888</v>
      </c>
      <c r="E207" s="95">
        <f>+C207+D207</f>
        <v>36888</v>
      </c>
      <c r="F207" s="92">
        <v>36888</v>
      </c>
      <c r="G207" s="146">
        <v>27238</v>
      </c>
      <c r="H207" s="58">
        <f>+O207+G207</f>
        <v>60212.51</v>
      </c>
      <c r="I207" s="146">
        <v>5736.51</v>
      </c>
      <c r="J207" s="118"/>
      <c r="K207" s="56">
        <f t="shared" si="29"/>
        <v>60212.51</v>
      </c>
      <c r="L207" s="58">
        <f>+F207-H207</f>
        <v>-23324.510000000002</v>
      </c>
      <c r="M207" s="114">
        <f t="shared" si="28"/>
        <v>-23324.510000000002</v>
      </c>
      <c r="N207" s="351">
        <f t="shared" si="31"/>
        <v>163.23061700281934</v>
      </c>
      <c r="O207" s="198">
        <v>32974.51</v>
      </c>
      <c r="P207" s="50"/>
    </row>
    <row r="208" spans="1:16" ht="13.5" thickBot="1" x14ac:dyDescent="0.25">
      <c r="A208" s="78" t="s">
        <v>4</v>
      </c>
      <c r="B208" s="151" t="s">
        <v>248</v>
      </c>
      <c r="C208" s="152">
        <f>+C188+C183+C155+C95+C40+C12</f>
        <v>111760510</v>
      </c>
      <c r="D208" s="152">
        <f>+D188+D183+D155+D95+D40+D12</f>
        <v>2346951</v>
      </c>
      <c r="E208" s="152">
        <f>+E188+E183+E155+E95+E40+E12</f>
        <v>114107461</v>
      </c>
      <c r="F208" s="152">
        <f>+F188+F183+F155+F95+F40+F12</f>
        <v>74649385</v>
      </c>
      <c r="G208" s="153">
        <f>+G188+G183+G155+G95+G40+G12</f>
        <v>10273858.101</v>
      </c>
      <c r="H208" s="152">
        <f>+H188+H183+H155+H95+H40+H12+1</f>
        <v>55019607.571999997</v>
      </c>
      <c r="I208" s="153">
        <f>+I188+I183+I155+I95+I40+I12</f>
        <v>36036388.979999997</v>
      </c>
      <c r="J208" s="152">
        <f>+J188+J183+J155+J95+J40+J12</f>
        <v>49695556.669999994</v>
      </c>
      <c r="K208" s="153">
        <f>+K188+K183+K155+K95+K40+K12</f>
        <v>5324053.3719999995</v>
      </c>
      <c r="L208" s="154">
        <f>+F208-H208</f>
        <v>19629777.428000003</v>
      </c>
      <c r="M208" s="155">
        <f t="shared" si="28"/>
        <v>59087853.428000003</v>
      </c>
      <c r="N208" s="173">
        <f>+H208*100/F208</f>
        <v>73.704033291098114</v>
      </c>
      <c r="O208">
        <v>44745749.471000001</v>
      </c>
    </row>
    <row r="209" spans="5:11" x14ac:dyDescent="0.2">
      <c r="F209" s="26" t="s">
        <v>4</v>
      </c>
      <c r="J209" s="26" t="s">
        <v>4</v>
      </c>
    </row>
    <row r="210" spans="5:11" x14ac:dyDescent="0.2">
      <c r="J210" s="37" t="s">
        <v>4</v>
      </c>
      <c r="K210" s="37"/>
    </row>
    <row r="212" spans="5:11" x14ac:dyDescent="0.2">
      <c r="E212" s="28" t="s">
        <v>4</v>
      </c>
    </row>
  </sheetData>
  <mergeCells count="14">
    <mergeCell ref="A2:N2"/>
    <mergeCell ref="A3:N3"/>
    <mergeCell ref="A4:N4"/>
    <mergeCell ref="A5:N5"/>
    <mergeCell ref="C8:F9"/>
    <mergeCell ref="J8:J10"/>
    <mergeCell ref="N8:N10"/>
    <mergeCell ref="D10:D11"/>
    <mergeCell ref="B8:B11"/>
    <mergeCell ref="A8:A11"/>
    <mergeCell ref="K8:K10"/>
    <mergeCell ref="C10:C11"/>
    <mergeCell ref="G8:I9"/>
    <mergeCell ref="L8:M10"/>
  </mergeCells>
  <pageMargins left="0.51181102362204722" right="0.11811023622047245" top="0.55118110236220474" bottom="0.55118110236220474" header="0.31496062992125984" footer="0.31496062992125984"/>
  <pageSetup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 tint="0.59999389629810485"/>
  </sheetPr>
  <dimension ref="A1:S407"/>
  <sheetViews>
    <sheetView showGridLines="0" showZeros="0" workbookViewId="0">
      <selection activeCell="T34" sqref="T34"/>
    </sheetView>
  </sheetViews>
  <sheetFormatPr baseColWidth="10" defaultColWidth="11.42578125" defaultRowHeight="13.5" x14ac:dyDescent="0.25"/>
  <cols>
    <col min="1" max="1" width="5.140625" customWidth="1"/>
    <col min="2" max="2" width="34" customWidth="1"/>
    <col min="3" max="3" width="10.5703125" customWidth="1"/>
    <col min="4" max="4" width="0.28515625" hidden="1" customWidth="1"/>
    <col min="5" max="5" width="13.140625" customWidth="1"/>
    <col min="6" max="6" width="10.42578125" customWidth="1"/>
    <col min="7" max="7" width="10.7109375" hidden="1" customWidth="1"/>
    <col min="8" max="8" width="12.5703125" customWidth="1"/>
    <col min="9" max="9" width="9.85546875" customWidth="1"/>
    <col min="10" max="10" width="12.140625" customWidth="1"/>
    <col min="11" max="11" width="11.28515625" hidden="1" customWidth="1"/>
    <col min="12" max="12" width="10.7109375" style="21" hidden="1" customWidth="1"/>
    <col min="13" max="13" width="11.140625" customWidth="1"/>
    <col min="14" max="14" width="13.42578125" customWidth="1"/>
    <col min="15" max="15" width="12" customWidth="1"/>
    <col min="16" max="16" width="14.7109375" hidden="1" customWidth="1"/>
  </cols>
  <sheetData>
    <row r="1" spans="1:15" ht="18" customHeight="1" x14ac:dyDescent="0.2">
      <c r="A1" s="402" t="s">
        <v>365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ht="18" customHeight="1" x14ac:dyDescent="0.2">
      <c r="A2" s="402" t="s">
        <v>366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ht="20.45" customHeight="1" x14ac:dyDescent="0.25">
      <c r="A3" s="403" t="s">
        <v>352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183"/>
    </row>
    <row r="4" spans="1:15" ht="21" customHeight="1" x14ac:dyDescent="0.2">
      <c r="A4" s="403" t="s">
        <v>382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184"/>
    </row>
    <row r="5" spans="1:15" ht="3" hidden="1" customHeight="1" x14ac:dyDescent="0.3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39"/>
      <c r="N5" s="39"/>
    </row>
    <row r="6" spans="1:15" ht="10.9" customHeight="1" x14ac:dyDescent="0.3">
      <c r="A6" s="243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39"/>
      <c r="N6" s="39"/>
    </row>
    <row r="7" spans="1:15" ht="16.5" customHeight="1" x14ac:dyDescent="0.2">
      <c r="A7" s="441" t="s">
        <v>302</v>
      </c>
      <c r="B7" s="439" t="s">
        <v>0</v>
      </c>
      <c r="C7" s="434" t="s">
        <v>13</v>
      </c>
      <c r="D7" s="435"/>
      <c r="E7" s="435"/>
      <c r="F7" s="435"/>
      <c r="G7" s="435"/>
      <c r="H7" s="435"/>
      <c r="I7" s="451"/>
      <c r="J7" s="448" t="s">
        <v>10</v>
      </c>
      <c r="K7" s="449"/>
      <c r="L7" s="449"/>
      <c r="M7" s="450"/>
      <c r="N7" s="437" t="s">
        <v>306</v>
      </c>
    </row>
    <row r="8" spans="1:15" ht="21" customHeight="1" x14ac:dyDescent="0.2">
      <c r="A8" s="442"/>
      <c r="B8" s="440"/>
      <c r="C8" s="444" t="s">
        <v>27</v>
      </c>
      <c r="D8" s="446" t="s">
        <v>315</v>
      </c>
      <c r="E8" s="334" t="s">
        <v>5</v>
      </c>
      <c r="F8" s="334" t="s">
        <v>2</v>
      </c>
      <c r="G8" s="334" t="s">
        <v>14</v>
      </c>
      <c r="H8" s="335" t="s">
        <v>6</v>
      </c>
      <c r="I8" s="386" t="s">
        <v>286</v>
      </c>
      <c r="J8" s="384" t="s">
        <v>11</v>
      </c>
      <c r="K8" s="385"/>
      <c r="L8" s="385"/>
      <c r="M8" s="381" t="s">
        <v>12</v>
      </c>
      <c r="N8" s="438"/>
    </row>
    <row r="9" spans="1:15" ht="13.5" customHeight="1" x14ac:dyDescent="0.2">
      <c r="A9" s="443"/>
      <c r="B9" s="297"/>
      <c r="C9" s="445"/>
      <c r="D9" s="447"/>
      <c r="E9" s="336">
        <v>1</v>
      </c>
      <c r="F9" s="336">
        <v>2</v>
      </c>
      <c r="G9" s="336" t="s">
        <v>4</v>
      </c>
      <c r="H9" s="337">
        <v>3</v>
      </c>
      <c r="I9" s="338">
        <v>4</v>
      </c>
      <c r="J9" s="336" t="s">
        <v>384</v>
      </c>
      <c r="K9" s="244"/>
      <c r="L9" s="244"/>
      <c r="M9" s="336" t="s">
        <v>387</v>
      </c>
      <c r="N9" s="339" t="s">
        <v>385</v>
      </c>
    </row>
    <row r="10" spans="1:15" ht="23.25" customHeight="1" x14ac:dyDescent="0.2">
      <c r="A10" s="294" t="s">
        <v>30</v>
      </c>
      <c r="B10" s="298" t="s">
        <v>31</v>
      </c>
      <c r="C10" s="317">
        <f>+C11+C13+C14</f>
        <v>169614</v>
      </c>
      <c r="D10" s="382">
        <f>SUM(D12:D15)</f>
        <v>-159895</v>
      </c>
      <c r="E10" s="245">
        <f>SUM(C10:D10)</f>
        <v>9719</v>
      </c>
      <c r="F10" s="245">
        <f>+F11+F13+F14+F15</f>
        <v>9719</v>
      </c>
      <c r="G10" s="245">
        <f>+G11+G13+G14</f>
        <v>0</v>
      </c>
      <c r="H10" s="318">
        <f>+H11+H13+H14</f>
        <v>0</v>
      </c>
      <c r="I10" s="309">
        <f>+I11+I13+I14</f>
        <v>0</v>
      </c>
      <c r="J10" s="245">
        <f>F10-H10</f>
        <v>9719</v>
      </c>
      <c r="K10" s="245" t="e">
        <f>+K11+K13</f>
        <v>#REF!</v>
      </c>
      <c r="L10" s="246" t="e">
        <f>+#REF!*100/#REF!</f>
        <v>#REF!</v>
      </c>
      <c r="M10" s="247">
        <f t="shared" ref="M10:M15" si="0">E10-H10</f>
        <v>9719</v>
      </c>
      <c r="N10" s="248" t="s">
        <v>4</v>
      </c>
    </row>
    <row r="11" spans="1:15" ht="18" customHeight="1" x14ac:dyDescent="0.2">
      <c r="A11" s="249" t="s">
        <v>32</v>
      </c>
      <c r="B11" s="299" t="s">
        <v>33</v>
      </c>
      <c r="C11" s="319">
        <f>SUM(C12:C12)</f>
        <v>143828</v>
      </c>
      <c r="D11" s="250"/>
      <c r="E11" s="250">
        <f>SUM(E12)</f>
        <v>0</v>
      </c>
      <c r="F11" s="250">
        <f>SUM(F12)</f>
        <v>0</v>
      </c>
      <c r="G11" s="250"/>
      <c r="H11" s="320">
        <f>SUM(H12:H12)</f>
        <v>0</v>
      </c>
      <c r="I11" s="310"/>
      <c r="J11" s="250">
        <f>F11-H11</f>
        <v>0</v>
      </c>
      <c r="K11" s="204" t="e">
        <f>+K12+K14</f>
        <v>#REF!</v>
      </c>
      <c r="L11" s="207" t="e">
        <f>+#REF!*100/#REF!</f>
        <v>#REF!</v>
      </c>
      <c r="M11" s="205">
        <f t="shared" si="0"/>
        <v>0</v>
      </c>
      <c r="N11" s="251"/>
    </row>
    <row r="12" spans="1:15" ht="20.45" customHeight="1" x14ac:dyDescent="0.2">
      <c r="A12" s="252" t="s">
        <v>280</v>
      </c>
      <c r="B12" s="300" t="s">
        <v>281</v>
      </c>
      <c r="C12" s="321">
        <v>143828</v>
      </c>
      <c r="D12" s="253">
        <v>-143828</v>
      </c>
      <c r="E12" s="204">
        <f>SUM(C12:D12)</f>
        <v>0</v>
      </c>
      <c r="F12" s="204">
        <v>0</v>
      </c>
      <c r="G12" s="204"/>
      <c r="H12" s="322"/>
      <c r="I12" s="311"/>
      <c r="J12" s="204" t="s">
        <v>4</v>
      </c>
      <c r="K12" s="204" t="e">
        <f>+K13+K17</f>
        <v>#REF!</v>
      </c>
      <c r="L12" s="207" t="e">
        <f>+#REF!*100/#REF!</f>
        <v>#REF!</v>
      </c>
      <c r="M12" s="205">
        <f t="shared" si="0"/>
        <v>0</v>
      </c>
      <c r="N12" s="251"/>
    </row>
    <row r="13" spans="1:15" ht="18" customHeight="1" x14ac:dyDescent="0.2">
      <c r="A13" s="252" t="s">
        <v>48</v>
      </c>
      <c r="B13" s="300" t="s">
        <v>292</v>
      </c>
      <c r="C13" s="321">
        <v>4128</v>
      </c>
      <c r="D13" s="253">
        <v>-4128</v>
      </c>
      <c r="E13" s="204">
        <f>SUM(C13:D13)</f>
        <v>0</v>
      </c>
      <c r="F13" s="204">
        <v>0</v>
      </c>
      <c r="G13" s="204"/>
      <c r="H13" s="322"/>
      <c r="I13" s="311"/>
      <c r="J13" s="204">
        <f>F13-H13</f>
        <v>0</v>
      </c>
      <c r="K13" s="204" t="e">
        <f>+K14+K19</f>
        <v>#REF!</v>
      </c>
      <c r="L13" s="207" t="e">
        <f>+#REF!*100/#REF!</f>
        <v>#REF!</v>
      </c>
      <c r="M13" s="205">
        <f t="shared" si="0"/>
        <v>0</v>
      </c>
      <c r="N13" s="251" t="s">
        <v>4</v>
      </c>
    </row>
    <row r="14" spans="1:15" ht="18" customHeight="1" x14ac:dyDescent="0.2">
      <c r="A14" s="252" t="s">
        <v>50</v>
      </c>
      <c r="B14" s="301" t="s">
        <v>293</v>
      </c>
      <c r="C14" s="321">
        <v>21658</v>
      </c>
      <c r="D14" s="253">
        <v>-21658</v>
      </c>
      <c r="E14" s="204">
        <f>SUM(C14:D14)</f>
        <v>0</v>
      </c>
      <c r="F14" s="204">
        <v>0</v>
      </c>
      <c r="G14" s="204"/>
      <c r="H14" s="322"/>
      <c r="I14" s="311"/>
      <c r="J14" s="204">
        <f>F14-H14</f>
        <v>0</v>
      </c>
      <c r="K14" s="204" t="e">
        <f>+K17+#REF!</f>
        <v>#REF!</v>
      </c>
      <c r="L14" s="207" t="e">
        <f>+#REF!*100/#REF!</f>
        <v>#REF!</v>
      </c>
      <c r="M14" s="205">
        <f t="shared" si="0"/>
        <v>0</v>
      </c>
      <c r="N14" s="251" t="s">
        <v>4</v>
      </c>
    </row>
    <row r="15" spans="1:15" ht="18" customHeight="1" x14ac:dyDescent="0.2">
      <c r="A15" s="252" t="s">
        <v>62</v>
      </c>
      <c r="B15" s="301" t="s">
        <v>383</v>
      </c>
      <c r="C15" s="321"/>
      <c r="D15" s="253">
        <v>9719</v>
      </c>
      <c r="E15" s="204">
        <f>+D15</f>
        <v>9719</v>
      </c>
      <c r="F15" s="204">
        <v>9719</v>
      </c>
      <c r="G15" s="204"/>
      <c r="H15" s="322"/>
      <c r="I15" s="311"/>
      <c r="J15" s="204">
        <f>F15-H15</f>
        <v>9719</v>
      </c>
      <c r="K15" s="204"/>
      <c r="L15" s="207"/>
      <c r="M15" s="205">
        <f t="shared" si="0"/>
        <v>9719</v>
      </c>
      <c r="N15" s="251"/>
    </row>
    <row r="16" spans="1:15" ht="9.6" customHeight="1" x14ac:dyDescent="0.3">
      <c r="A16" s="254"/>
      <c r="B16" s="302"/>
      <c r="C16" s="323"/>
      <c r="D16" s="255"/>
      <c r="E16" s="255"/>
      <c r="F16" s="255"/>
      <c r="G16" s="256"/>
      <c r="H16" s="324"/>
      <c r="I16" s="312"/>
      <c r="J16" s="255"/>
      <c r="K16" s="255"/>
      <c r="L16" s="257"/>
      <c r="M16" s="258"/>
      <c r="N16" s="259"/>
    </row>
    <row r="17" spans="1:19" ht="16.899999999999999" customHeight="1" x14ac:dyDescent="0.2">
      <c r="A17" s="295" t="s">
        <v>67</v>
      </c>
      <c r="B17" s="303" t="s">
        <v>68</v>
      </c>
      <c r="C17" s="325">
        <f>SUM(C19:C24)</f>
        <v>2357140</v>
      </c>
      <c r="D17" s="369">
        <f>SUM(D18:D25)</f>
        <v>-1564160</v>
      </c>
      <c r="E17" s="260">
        <f t="shared" ref="E17:E25" si="1">SUM(C17:D17)</f>
        <v>792980</v>
      </c>
      <c r="F17" s="260">
        <f>SUM(F18:F26)</f>
        <v>792980</v>
      </c>
      <c r="G17" s="260">
        <f>SUM(G18:G25)</f>
        <v>173339.55</v>
      </c>
      <c r="H17" s="326">
        <f>+H22+H24+H25</f>
        <v>340001.89999999997</v>
      </c>
      <c r="I17" s="313">
        <f>SUM(I18:I26)</f>
        <v>42737.180000000008</v>
      </c>
      <c r="J17" s="260">
        <f>F17-H17</f>
        <v>452978.10000000003</v>
      </c>
      <c r="K17" s="260" t="e">
        <f>+K19+K21</f>
        <v>#REF!</v>
      </c>
      <c r="L17" s="261" t="e">
        <f>+#REF!*100/#REF!</f>
        <v>#REF!</v>
      </c>
      <c r="M17" s="262">
        <f>E17-H17</f>
        <v>452978.10000000003</v>
      </c>
      <c r="N17" s="370">
        <f>H17/F17*100</f>
        <v>42.876478599712478</v>
      </c>
    </row>
    <row r="18" spans="1:19" ht="18" hidden="1" customHeight="1" x14ac:dyDescent="0.2">
      <c r="A18" s="263">
        <v>110</v>
      </c>
      <c r="B18" s="304" t="s">
        <v>340</v>
      </c>
      <c r="C18" s="319"/>
      <c r="D18" s="204">
        <v>0</v>
      </c>
      <c r="E18" s="204">
        <f t="shared" si="1"/>
        <v>0</v>
      </c>
      <c r="F18" s="204">
        <v>0</v>
      </c>
      <c r="G18" s="204">
        <v>0</v>
      </c>
      <c r="H18" s="322">
        <v>0</v>
      </c>
      <c r="I18" s="311">
        <v>0</v>
      </c>
      <c r="J18" s="204">
        <v>0</v>
      </c>
      <c r="K18" s="204"/>
      <c r="L18" s="207"/>
      <c r="M18" s="205"/>
      <c r="N18" s="371" t="s">
        <v>4</v>
      </c>
      <c r="P18">
        <v>0</v>
      </c>
    </row>
    <row r="19" spans="1:19" ht="0.6" customHeight="1" x14ac:dyDescent="0.2">
      <c r="A19" s="263">
        <v>120</v>
      </c>
      <c r="B19" s="300" t="s">
        <v>300</v>
      </c>
      <c r="C19" s="319" t="s">
        <v>4</v>
      </c>
      <c r="D19" s="264">
        <v>0</v>
      </c>
      <c r="E19" s="204">
        <f t="shared" si="1"/>
        <v>0</v>
      </c>
      <c r="F19" s="204" t="s">
        <v>4</v>
      </c>
      <c r="G19" s="204">
        <v>0</v>
      </c>
      <c r="H19" s="322">
        <v>0</v>
      </c>
      <c r="I19" s="311"/>
      <c r="J19" s="204">
        <v>0</v>
      </c>
      <c r="K19" s="204" t="e">
        <f>+#REF!+#REF!</f>
        <v>#REF!</v>
      </c>
      <c r="L19" s="207" t="e">
        <f>+#REF!*100/#REF!</f>
        <v>#REF!</v>
      </c>
      <c r="M19" s="205">
        <f>E19-H19</f>
        <v>0</v>
      </c>
      <c r="N19" s="371" t="s">
        <v>4</v>
      </c>
      <c r="P19">
        <v>0</v>
      </c>
    </row>
    <row r="20" spans="1:19" ht="18" customHeight="1" x14ac:dyDescent="0.2">
      <c r="A20" s="263">
        <v>130</v>
      </c>
      <c r="B20" s="300" t="s">
        <v>346</v>
      </c>
      <c r="C20" s="321">
        <v>1283</v>
      </c>
      <c r="D20" s="264">
        <v>-1283</v>
      </c>
      <c r="E20" s="204">
        <f>SUM(C20:D20)</f>
        <v>0</v>
      </c>
      <c r="F20" s="204">
        <v>0</v>
      </c>
      <c r="G20" s="204"/>
      <c r="H20" s="322"/>
      <c r="I20" s="311"/>
      <c r="J20" s="204">
        <f t="shared" ref="J20:J25" si="2">F20-H20</f>
        <v>0</v>
      </c>
      <c r="K20" s="204"/>
      <c r="L20" s="207"/>
      <c r="M20" s="205"/>
      <c r="N20" s="371"/>
    </row>
    <row r="21" spans="1:19" ht="18" customHeight="1" x14ac:dyDescent="0.2">
      <c r="A21" s="265" t="s">
        <v>100</v>
      </c>
      <c r="B21" s="301" t="s">
        <v>101</v>
      </c>
      <c r="C21" s="321">
        <v>7450</v>
      </c>
      <c r="D21" s="264">
        <v>-7450</v>
      </c>
      <c r="E21" s="204">
        <f t="shared" si="1"/>
        <v>0</v>
      </c>
      <c r="F21" s="204">
        <v>0</v>
      </c>
      <c r="G21" s="204">
        <v>0</v>
      </c>
      <c r="H21" s="322">
        <v>0</v>
      </c>
      <c r="I21" s="311"/>
      <c r="J21" s="204">
        <f t="shared" si="2"/>
        <v>0</v>
      </c>
      <c r="K21" s="204" t="e">
        <f>+#REF!+K24</f>
        <v>#REF!</v>
      </c>
      <c r="L21" s="207" t="e">
        <f>+#REF!*100/#REF!</f>
        <v>#REF!</v>
      </c>
      <c r="M21" s="205">
        <f>E21-H21</f>
        <v>0</v>
      </c>
      <c r="N21" s="371" t="s">
        <v>4</v>
      </c>
      <c r="P21">
        <v>0</v>
      </c>
    </row>
    <row r="22" spans="1:19" ht="18" customHeight="1" x14ac:dyDescent="0.2">
      <c r="A22" s="265" t="s">
        <v>112</v>
      </c>
      <c r="B22" s="301" t="s">
        <v>113</v>
      </c>
      <c r="C22" s="321">
        <v>1102253</v>
      </c>
      <c r="D22" s="264">
        <v>-670539</v>
      </c>
      <c r="E22" s="204">
        <f t="shared" si="1"/>
        <v>431714</v>
      </c>
      <c r="F22" s="204">
        <v>431714</v>
      </c>
      <c r="G22" s="204">
        <v>32095</v>
      </c>
      <c r="H22" s="322">
        <f>P22+G22</f>
        <v>70278.709999999992</v>
      </c>
      <c r="I22" s="311">
        <v>33770.58</v>
      </c>
      <c r="J22" s="204">
        <f t="shared" si="2"/>
        <v>361435.29000000004</v>
      </c>
      <c r="K22" s="204" t="e">
        <f>+K24+K28</f>
        <v>#REF!</v>
      </c>
      <c r="L22" s="207" t="e">
        <f>+#REF!*100/#REF!</f>
        <v>#REF!</v>
      </c>
      <c r="M22" s="205">
        <f>E22-H22</f>
        <v>361435.29000000004</v>
      </c>
      <c r="N22" s="371">
        <f>H22/F22*100</f>
        <v>16.278997206483918</v>
      </c>
      <c r="P22">
        <v>38183.71</v>
      </c>
    </row>
    <row r="23" spans="1:19" ht="18" customHeight="1" x14ac:dyDescent="0.2">
      <c r="A23" s="266">
        <v>170</v>
      </c>
      <c r="B23" s="301" t="s">
        <v>332</v>
      </c>
      <c r="C23" s="321">
        <v>8981</v>
      </c>
      <c r="D23" s="264">
        <v>-8981</v>
      </c>
      <c r="E23" s="204">
        <f t="shared" si="1"/>
        <v>0</v>
      </c>
      <c r="F23" s="204">
        <v>0</v>
      </c>
      <c r="G23" s="204"/>
      <c r="H23" s="322"/>
      <c r="I23" s="311"/>
      <c r="J23" s="204">
        <f t="shared" si="2"/>
        <v>0</v>
      </c>
      <c r="K23" s="204"/>
      <c r="L23" s="207"/>
      <c r="M23" s="205">
        <f>E23-H23</f>
        <v>0</v>
      </c>
      <c r="N23" s="371"/>
    </row>
    <row r="24" spans="1:19" ht="18" customHeight="1" x14ac:dyDescent="0.2">
      <c r="A24" s="265" t="s">
        <v>121</v>
      </c>
      <c r="B24" s="301" t="s">
        <v>122</v>
      </c>
      <c r="C24" s="321">
        <v>1237173</v>
      </c>
      <c r="D24" s="264">
        <v>-877484</v>
      </c>
      <c r="E24" s="204">
        <f t="shared" si="1"/>
        <v>359689</v>
      </c>
      <c r="F24" s="204">
        <v>359689</v>
      </c>
      <c r="G24" s="204">
        <v>141244.54999999999</v>
      </c>
      <c r="H24" s="322">
        <f>P24+G24</f>
        <v>268148.14999999997</v>
      </c>
      <c r="I24" s="311">
        <v>8335.2999999999993</v>
      </c>
      <c r="J24" s="204">
        <f t="shared" si="2"/>
        <v>91540.850000000035</v>
      </c>
      <c r="K24" s="204" t="e">
        <f>+K27+K29</f>
        <v>#REF!</v>
      </c>
      <c r="L24" s="207" t="e">
        <f>+#REF!*100/#REF!</f>
        <v>#REF!</v>
      </c>
      <c r="M24" s="205">
        <f>E24-H24</f>
        <v>91540.850000000035</v>
      </c>
      <c r="N24" s="371">
        <f>H24/F24*100</f>
        <v>74.550000139008972</v>
      </c>
      <c r="O24" s="3"/>
      <c r="P24" s="3">
        <v>126903.59999999999</v>
      </c>
      <c r="Q24" s="3"/>
      <c r="R24" s="3"/>
      <c r="S24" s="3"/>
    </row>
    <row r="25" spans="1:19" ht="18" customHeight="1" x14ac:dyDescent="0.2">
      <c r="A25" s="266">
        <v>190</v>
      </c>
      <c r="B25" s="301" t="s">
        <v>333</v>
      </c>
      <c r="C25" s="319"/>
      <c r="D25" s="204">
        <v>1577</v>
      </c>
      <c r="E25" s="204">
        <f t="shared" si="1"/>
        <v>1577</v>
      </c>
      <c r="F25" s="204">
        <v>1577</v>
      </c>
      <c r="G25" s="204">
        <v>0</v>
      </c>
      <c r="H25" s="322">
        <f>P25+G25</f>
        <v>1575.04</v>
      </c>
      <c r="I25" s="311">
        <v>631.29999999999995</v>
      </c>
      <c r="J25" s="204">
        <f t="shared" si="2"/>
        <v>1.9600000000000364</v>
      </c>
      <c r="K25" s="204"/>
      <c r="L25" s="207"/>
      <c r="M25" s="205">
        <f>E25-H25</f>
        <v>1.9600000000000364</v>
      </c>
      <c r="N25" s="371">
        <f>H25/F25*100</f>
        <v>99.875713379835133</v>
      </c>
      <c r="O25" s="3"/>
      <c r="P25" s="3">
        <v>1575.04</v>
      </c>
      <c r="Q25" s="3"/>
      <c r="R25" s="3"/>
      <c r="S25" s="3"/>
    </row>
    <row r="26" spans="1:19" ht="7.15" customHeight="1" x14ac:dyDescent="0.3">
      <c r="A26" s="267"/>
      <c r="B26" s="302"/>
      <c r="C26" s="327"/>
      <c r="D26" s="255"/>
      <c r="E26" s="255"/>
      <c r="F26" s="255"/>
      <c r="G26" s="255"/>
      <c r="H26" s="328"/>
      <c r="I26" s="314"/>
      <c r="J26" s="255"/>
      <c r="K26" s="255"/>
      <c r="L26" s="257"/>
      <c r="M26" s="258"/>
      <c r="N26" s="372"/>
      <c r="O26" s="3"/>
      <c r="P26" s="3"/>
      <c r="Q26" s="3"/>
      <c r="R26" s="3"/>
      <c r="S26" s="3"/>
    </row>
    <row r="27" spans="1:19" ht="18" customHeight="1" x14ac:dyDescent="0.2">
      <c r="A27" s="294" t="s">
        <v>127</v>
      </c>
      <c r="B27" s="305" t="s">
        <v>128</v>
      </c>
      <c r="C27" s="317">
        <f>+C28+C29+C32+C33+C34+C35+C36+C30</f>
        <v>0</v>
      </c>
      <c r="D27" s="245">
        <f>SUM(D28:D37)</f>
        <v>254279</v>
      </c>
      <c r="E27" s="245">
        <f>SUM(C27:D27)</f>
        <v>254279</v>
      </c>
      <c r="F27" s="245">
        <f>SUM(F28:F37)</f>
        <v>254279</v>
      </c>
      <c r="G27" s="245">
        <f>SUM(G28:G37)</f>
        <v>14254.650000000001</v>
      </c>
      <c r="H27" s="318">
        <f>P27+G27</f>
        <v>74194.420000000013</v>
      </c>
      <c r="I27" s="309">
        <f>SUM(I28:I37)</f>
        <v>874.19</v>
      </c>
      <c r="J27" s="245">
        <f t="shared" ref="J27:J37" si="3">F27-H27</f>
        <v>180084.58</v>
      </c>
      <c r="K27" s="245" t="e">
        <f t="shared" ref="K27:K34" si="4">+K28+K30</f>
        <v>#REF!</v>
      </c>
      <c r="L27" s="246" t="e">
        <f>+#REF!*100/#REF!</f>
        <v>#REF!</v>
      </c>
      <c r="M27" s="247">
        <f t="shared" ref="M27:M37" si="5">E27-H27</f>
        <v>180084.58</v>
      </c>
      <c r="N27" s="383">
        <f>H27/F27*100</f>
        <v>29.178351338490405</v>
      </c>
      <c r="O27" s="3"/>
      <c r="P27" s="3">
        <v>59939.770000000004</v>
      </c>
      <c r="Q27" s="3"/>
      <c r="R27" s="3"/>
      <c r="S27" s="3"/>
    </row>
    <row r="28" spans="1:19" ht="16.149999999999999" hidden="1" customHeight="1" x14ac:dyDescent="0.2">
      <c r="A28" s="265" t="s">
        <v>135</v>
      </c>
      <c r="B28" s="301" t="s">
        <v>136</v>
      </c>
      <c r="C28" s="319">
        <v>0</v>
      </c>
      <c r="D28" s="250"/>
      <c r="E28" s="250"/>
      <c r="F28" s="250"/>
      <c r="G28" s="250"/>
      <c r="H28" s="320"/>
      <c r="I28" s="310"/>
      <c r="J28" s="250">
        <f t="shared" si="3"/>
        <v>0</v>
      </c>
      <c r="K28" s="250" t="e">
        <f>+K29+K32</f>
        <v>#REF!</v>
      </c>
      <c r="L28" s="268" t="e">
        <f>+#REF!*100/#REF!</f>
        <v>#REF!</v>
      </c>
      <c r="M28" s="205">
        <f t="shared" si="5"/>
        <v>0</v>
      </c>
      <c r="N28" s="371"/>
      <c r="O28" s="3"/>
      <c r="P28" s="3"/>
      <c r="Q28" s="3"/>
      <c r="R28" s="3"/>
      <c r="S28" s="3"/>
    </row>
    <row r="29" spans="1:19" ht="18" hidden="1" customHeight="1" x14ac:dyDescent="0.2">
      <c r="A29" s="265" t="s">
        <v>147</v>
      </c>
      <c r="B29" s="301" t="s">
        <v>148</v>
      </c>
      <c r="C29" s="319">
        <v>0</v>
      </c>
      <c r="D29" s="250"/>
      <c r="E29" s="250"/>
      <c r="F29" s="250"/>
      <c r="G29" s="250"/>
      <c r="H29" s="320"/>
      <c r="I29" s="310"/>
      <c r="J29" s="250">
        <f t="shared" si="3"/>
        <v>0</v>
      </c>
      <c r="K29" s="250" t="e">
        <f>+K30+K33</f>
        <v>#REF!</v>
      </c>
      <c r="L29" s="268" t="e">
        <f>+#REF!*100/#REF!</f>
        <v>#REF!</v>
      </c>
      <c r="M29" s="205">
        <f t="shared" si="5"/>
        <v>0</v>
      </c>
      <c r="N29" s="371"/>
      <c r="O29" s="3"/>
      <c r="P29" s="3"/>
      <c r="Q29" s="3"/>
      <c r="R29" s="3"/>
      <c r="S29" s="3"/>
    </row>
    <row r="30" spans="1:19" ht="18" hidden="1" customHeight="1" x14ac:dyDescent="0.2">
      <c r="A30" s="263">
        <v>230</v>
      </c>
      <c r="B30" s="300" t="s">
        <v>285</v>
      </c>
      <c r="C30" s="321"/>
      <c r="D30" s="264">
        <v>0</v>
      </c>
      <c r="E30" s="204">
        <f t="shared" ref="E30:E37" si="6">SUM(C30:D30)</f>
        <v>0</v>
      </c>
      <c r="F30" s="204"/>
      <c r="G30" s="204"/>
      <c r="H30" s="322"/>
      <c r="I30" s="311"/>
      <c r="J30" s="204">
        <f t="shared" si="3"/>
        <v>0</v>
      </c>
      <c r="K30" s="204" t="e">
        <f>+K32+K34</f>
        <v>#REF!</v>
      </c>
      <c r="L30" s="207" t="e">
        <f>+#REF!*100/#REF!</f>
        <v>#REF!</v>
      </c>
      <c r="M30" s="205">
        <f t="shared" si="5"/>
        <v>0</v>
      </c>
      <c r="N30" s="371"/>
      <c r="O30" s="3"/>
      <c r="P30" s="3"/>
      <c r="Q30" s="3"/>
      <c r="R30" s="3"/>
      <c r="S30" s="3"/>
    </row>
    <row r="31" spans="1:19" ht="18" customHeight="1" x14ac:dyDescent="0.2">
      <c r="A31" s="263">
        <v>220</v>
      </c>
      <c r="B31" s="300" t="s">
        <v>386</v>
      </c>
      <c r="C31" s="321"/>
      <c r="D31" s="264">
        <v>52</v>
      </c>
      <c r="E31" s="204">
        <f>+D31</f>
        <v>52</v>
      </c>
      <c r="F31" s="204">
        <v>52</v>
      </c>
      <c r="G31" s="204"/>
      <c r="H31" s="322"/>
      <c r="I31" s="311"/>
      <c r="J31" s="204">
        <f t="shared" si="3"/>
        <v>52</v>
      </c>
      <c r="K31" s="204"/>
      <c r="L31" s="207"/>
      <c r="M31" s="205"/>
      <c r="N31" s="371">
        <f t="shared" ref="N31:N36" si="7">H31/F31*100</f>
        <v>0</v>
      </c>
      <c r="O31" s="3"/>
      <c r="P31" s="3"/>
      <c r="Q31" s="3"/>
      <c r="R31" s="3"/>
      <c r="S31" s="3"/>
    </row>
    <row r="32" spans="1:19" ht="17.45" customHeight="1" x14ac:dyDescent="0.2">
      <c r="A32" s="265" t="s">
        <v>164</v>
      </c>
      <c r="B32" s="301" t="s">
        <v>165</v>
      </c>
      <c r="C32" s="321"/>
      <c r="D32" s="204">
        <v>4000</v>
      </c>
      <c r="E32" s="204">
        <v>4000</v>
      </c>
      <c r="F32" s="204">
        <v>4000</v>
      </c>
      <c r="G32" s="204">
        <v>48.15</v>
      </c>
      <c r="H32" s="322">
        <f t="shared" ref="H32:H34" si="8">P32+G32</f>
        <v>2990.65</v>
      </c>
      <c r="I32" s="311">
        <v>0</v>
      </c>
      <c r="J32" s="204">
        <f t="shared" si="3"/>
        <v>1009.3499999999999</v>
      </c>
      <c r="K32" s="204" t="e">
        <f t="shared" si="4"/>
        <v>#REF!</v>
      </c>
      <c r="L32" s="207" t="e">
        <f>+#REF!*100/#REF!</f>
        <v>#REF!</v>
      </c>
      <c r="M32" s="205">
        <f t="shared" si="5"/>
        <v>1009.3499999999999</v>
      </c>
      <c r="N32" s="371">
        <f t="shared" si="7"/>
        <v>74.766249999999999</v>
      </c>
      <c r="O32" s="3"/>
      <c r="P32" s="3">
        <v>2942.5</v>
      </c>
      <c r="Q32" s="3"/>
      <c r="R32" s="3"/>
      <c r="S32" s="3"/>
    </row>
    <row r="33" spans="1:19" s="7" customFormat="1" ht="18.75" customHeight="1" x14ac:dyDescent="0.2">
      <c r="A33" s="266">
        <v>250</v>
      </c>
      <c r="B33" s="301" t="s">
        <v>323</v>
      </c>
      <c r="C33" s="321"/>
      <c r="D33" s="204">
        <v>53271</v>
      </c>
      <c r="E33" s="269">
        <f t="shared" si="6"/>
        <v>53271</v>
      </c>
      <c r="F33" s="269">
        <v>53271</v>
      </c>
      <c r="G33" s="204">
        <v>5167.1400000000003</v>
      </c>
      <c r="H33" s="322">
        <f t="shared" si="8"/>
        <v>12802.27</v>
      </c>
      <c r="I33" s="311" t="s">
        <v>4</v>
      </c>
      <c r="J33" s="204">
        <f t="shared" si="3"/>
        <v>40468.729999999996</v>
      </c>
      <c r="K33" s="204" t="e">
        <f t="shared" si="4"/>
        <v>#REF!</v>
      </c>
      <c r="L33" s="207" t="e">
        <f>+#REF!*100/#REF!</f>
        <v>#REF!</v>
      </c>
      <c r="M33" s="205">
        <f t="shared" si="5"/>
        <v>40468.729999999996</v>
      </c>
      <c r="N33" s="371">
        <f t="shared" si="7"/>
        <v>24.032344052110904</v>
      </c>
      <c r="O33" s="30"/>
      <c r="P33" s="30">
        <v>7635.13</v>
      </c>
      <c r="Q33" s="30"/>
      <c r="R33" s="30"/>
      <c r="S33" s="30"/>
    </row>
    <row r="34" spans="1:19" ht="18" customHeight="1" x14ac:dyDescent="0.2">
      <c r="A34" s="265" t="s">
        <v>190</v>
      </c>
      <c r="B34" s="301" t="s">
        <v>191</v>
      </c>
      <c r="C34" s="321"/>
      <c r="D34" s="204">
        <v>171305</v>
      </c>
      <c r="E34" s="204">
        <f t="shared" si="6"/>
        <v>171305</v>
      </c>
      <c r="F34" s="204">
        <v>171305</v>
      </c>
      <c r="G34" s="204">
        <v>0</v>
      </c>
      <c r="H34" s="322">
        <f t="shared" si="8"/>
        <v>43499.43</v>
      </c>
      <c r="I34" s="311"/>
      <c r="J34" s="204">
        <f t="shared" si="3"/>
        <v>127805.57</v>
      </c>
      <c r="K34" s="204" t="e">
        <f t="shared" si="4"/>
        <v>#REF!</v>
      </c>
      <c r="L34" s="207" t="e">
        <f>+#REF!*100/#REF!</f>
        <v>#REF!</v>
      </c>
      <c r="M34" s="205">
        <f t="shared" si="5"/>
        <v>127805.57</v>
      </c>
      <c r="N34" s="371">
        <f t="shared" si="7"/>
        <v>25.392971600361928</v>
      </c>
      <c r="O34" s="3"/>
      <c r="P34" s="3">
        <v>43499.43</v>
      </c>
      <c r="Q34" s="3"/>
      <c r="R34" s="3"/>
      <c r="S34" s="3"/>
    </row>
    <row r="35" spans="1:19" ht="18" customHeight="1" x14ac:dyDescent="0.2">
      <c r="A35" s="265" t="s">
        <v>197</v>
      </c>
      <c r="B35" s="301" t="s">
        <v>198</v>
      </c>
      <c r="C35" s="321"/>
      <c r="D35" s="204">
        <v>8050</v>
      </c>
      <c r="E35" s="204">
        <f t="shared" si="6"/>
        <v>8050</v>
      </c>
      <c r="F35" s="204">
        <v>8050</v>
      </c>
      <c r="G35" s="204">
        <v>0</v>
      </c>
      <c r="H35" s="322">
        <f>P35+G35</f>
        <v>5862.7100000000009</v>
      </c>
      <c r="I35" s="311">
        <v>874.19</v>
      </c>
      <c r="J35" s="204">
        <f t="shared" si="3"/>
        <v>2187.2899999999991</v>
      </c>
      <c r="K35" s="204" t="e">
        <f>+K36+K39</f>
        <v>#REF!</v>
      </c>
      <c r="L35" s="207" t="e">
        <f>+#REF!*100/#REF!</f>
        <v>#REF!</v>
      </c>
      <c r="M35" s="205">
        <f t="shared" si="5"/>
        <v>2187.2899999999991</v>
      </c>
      <c r="N35" s="371">
        <f t="shared" si="7"/>
        <v>72.82869565217392</v>
      </c>
      <c r="O35" s="3"/>
      <c r="P35" s="185">
        <v>5862.7100000000009</v>
      </c>
      <c r="Q35" s="3"/>
      <c r="R35" s="3"/>
      <c r="S35" s="3"/>
    </row>
    <row r="36" spans="1:19" ht="18" customHeight="1" x14ac:dyDescent="0.3">
      <c r="A36" s="265" t="s">
        <v>213</v>
      </c>
      <c r="B36" s="301" t="s">
        <v>214</v>
      </c>
      <c r="C36" s="319">
        <v>0</v>
      </c>
      <c r="D36" s="204">
        <v>14230</v>
      </c>
      <c r="E36" s="204">
        <f t="shared" si="6"/>
        <v>14230</v>
      </c>
      <c r="F36" s="204">
        <v>14230</v>
      </c>
      <c r="G36" s="204">
        <v>9039.36</v>
      </c>
      <c r="H36" s="322">
        <f>P36+G36</f>
        <v>9039.36</v>
      </c>
      <c r="I36" s="311"/>
      <c r="J36" s="204">
        <f t="shared" si="3"/>
        <v>5190.6399999999994</v>
      </c>
      <c r="K36" s="255" t="e">
        <f>+K37+K40</f>
        <v>#REF!</v>
      </c>
      <c r="L36" s="257" t="e">
        <f>+#REF!*100/#REF!</f>
        <v>#REF!</v>
      </c>
      <c r="M36" s="205">
        <f t="shared" si="5"/>
        <v>5190.6399999999994</v>
      </c>
      <c r="N36" s="371">
        <f t="shared" si="7"/>
        <v>63.523260716795505</v>
      </c>
      <c r="O36" s="3"/>
      <c r="P36" s="3"/>
      <c r="Q36" s="3"/>
      <c r="R36" s="3"/>
      <c r="S36" s="3"/>
    </row>
    <row r="37" spans="1:19" ht="18" customHeight="1" x14ac:dyDescent="0.3">
      <c r="A37" s="266">
        <v>290</v>
      </c>
      <c r="B37" s="301" t="s">
        <v>322</v>
      </c>
      <c r="C37" s="319">
        <v>0</v>
      </c>
      <c r="D37" s="204">
        <v>3371</v>
      </c>
      <c r="E37" s="204">
        <f t="shared" si="6"/>
        <v>3371</v>
      </c>
      <c r="F37" s="204">
        <v>3371</v>
      </c>
      <c r="G37" s="204">
        <v>0</v>
      </c>
      <c r="H37" s="322">
        <v>0</v>
      </c>
      <c r="I37" s="311">
        <v>0</v>
      </c>
      <c r="J37" s="204">
        <f t="shared" si="3"/>
        <v>3371</v>
      </c>
      <c r="K37" s="255" t="e">
        <f>+K39+K41</f>
        <v>#REF!</v>
      </c>
      <c r="L37" s="257" t="e">
        <f>+#REF!*100/#REF!</f>
        <v>#REF!</v>
      </c>
      <c r="M37" s="205">
        <f t="shared" si="5"/>
        <v>3371</v>
      </c>
      <c r="N37" s="371" t="s">
        <v>4</v>
      </c>
      <c r="O37" s="3"/>
      <c r="P37" s="3">
        <v>0</v>
      </c>
      <c r="Q37" s="3"/>
      <c r="R37" s="3"/>
      <c r="S37" s="3"/>
    </row>
    <row r="38" spans="1:19" ht="7.9" customHeight="1" x14ac:dyDescent="0.3">
      <c r="A38" s="270"/>
      <c r="B38" s="302"/>
      <c r="C38" s="327"/>
      <c r="D38" s="256"/>
      <c r="E38" s="256"/>
      <c r="F38" s="256"/>
      <c r="G38" s="256"/>
      <c r="H38" s="324"/>
      <c r="I38" s="312"/>
      <c r="J38" s="256"/>
      <c r="K38" s="256"/>
      <c r="L38" s="271"/>
      <c r="M38" s="258"/>
      <c r="N38" s="372"/>
      <c r="O38" s="3"/>
      <c r="P38" s="3"/>
      <c r="Q38" s="3"/>
      <c r="R38" s="3"/>
      <c r="S38" s="3"/>
    </row>
    <row r="39" spans="1:19" ht="18" customHeight="1" x14ac:dyDescent="0.2">
      <c r="A39" s="272" t="s">
        <v>220</v>
      </c>
      <c r="B39" s="306" t="s">
        <v>221</v>
      </c>
      <c r="C39" s="329">
        <f>SUM(C40:C48)</f>
        <v>1637387</v>
      </c>
      <c r="D39" s="274">
        <f>SUM(D40:D48)</f>
        <v>458973</v>
      </c>
      <c r="E39" s="273">
        <f t="shared" ref="E39:E48" si="9">SUM(C39:D39)</f>
        <v>2096360</v>
      </c>
      <c r="F39" s="273">
        <f>SUM(F40:F48)</f>
        <v>2084681</v>
      </c>
      <c r="G39" s="273">
        <f>SUM(G40:G48)</f>
        <v>101130.93000000001</v>
      </c>
      <c r="H39" s="330">
        <f>P39+G39</f>
        <v>1118805.1500000001</v>
      </c>
      <c r="I39" s="315">
        <f>SUM(I40:I49)</f>
        <v>866826.79999999993</v>
      </c>
      <c r="J39" s="273">
        <f t="shared" ref="J39:J48" si="10">F39-H39</f>
        <v>965875.84999999986</v>
      </c>
      <c r="K39" s="273" t="e">
        <f t="shared" ref="K39:K44" si="11">+K40+K42</f>
        <v>#REF!</v>
      </c>
      <c r="L39" s="275" t="e">
        <f>+#REF!*100/#REF!</f>
        <v>#REF!</v>
      </c>
      <c r="M39" s="276">
        <f t="shared" ref="M39:M48" si="12">E39-H39</f>
        <v>977554.84999999986</v>
      </c>
      <c r="N39" s="374">
        <f t="shared" ref="N39:N48" si="13">H39/F39*100</f>
        <v>53.667930489125204</v>
      </c>
      <c r="O39" s="3"/>
      <c r="P39" s="3">
        <v>1017674.2200000001</v>
      </c>
      <c r="Q39" s="3"/>
      <c r="R39" s="24" t="s">
        <v>4</v>
      </c>
      <c r="S39" s="3"/>
    </row>
    <row r="40" spans="1:19" ht="18" customHeight="1" x14ac:dyDescent="0.2">
      <c r="A40" s="277">
        <v>300</v>
      </c>
      <c r="B40" s="300" t="s">
        <v>222</v>
      </c>
      <c r="C40" s="331">
        <v>0</v>
      </c>
      <c r="D40" s="207">
        <v>129414</v>
      </c>
      <c r="E40" s="207">
        <f t="shared" si="9"/>
        <v>129414</v>
      </c>
      <c r="F40" s="207">
        <v>129414</v>
      </c>
      <c r="G40" s="207">
        <v>306.97000000000003</v>
      </c>
      <c r="H40" s="322">
        <f t="shared" ref="H40:H48" si="14">P40+G40</f>
        <v>67215.23</v>
      </c>
      <c r="I40" s="208">
        <v>18053.62</v>
      </c>
      <c r="J40" s="204">
        <f t="shared" si="10"/>
        <v>62198.770000000004</v>
      </c>
      <c r="K40" s="250" t="e">
        <f t="shared" si="11"/>
        <v>#REF!</v>
      </c>
      <c r="L40" s="268" t="e">
        <f>+#REF!*100/#REF!</f>
        <v>#REF!</v>
      </c>
      <c r="M40" s="205">
        <f t="shared" si="12"/>
        <v>62198.770000000004</v>
      </c>
      <c r="N40" s="371">
        <f t="shared" si="13"/>
        <v>51.938144250235673</v>
      </c>
      <c r="O40" s="3"/>
      <c r="P40" s="3">
        <v>66908.259999999995</v>
      </c>
      <c r="Q40" s="3"/>
      <c r="R40" s="3"/>
      <c r="S40" s="3"/>
    </row>
    <row r="41" spans="1:19" ht="18" customHeight="1" x14ac:dyDescent="0.2">
      <c r="A41" s="277">
        <v>310</v>
      </c>
      <c r="B41" s="300" t="s">
        <v>324</v>
      </c>
      <c r="C41" s="321"/>
      <c r="D41" s="204">
        <v>366503</v>
      </c>
      <c r="E41" s="204">
        <f t="shared" si="9"/>
        <v>366503</v>
      </c>
      <c r="F41" s="204">
        <v>366503</v>
      </c>
      <c r="G41" s="204">
        <v>0</v>
      </c>
      <c r="H41" s="322">
        <f t="shared" si="14"/>
        <v>366502.72</v>
      </c>
      <c r="I41" s="311">
        <v>366502.72</v>
      </c>
      <c r="J41" s="204" t="s">
        <v>4</v>
      </c>
      <c r="K41" s="204" t="e">
        <f t="shared" si="11"/>
        <v>#REF!</v>
      </c>
      <c r="L41" s="207" t="e">
        <f>+#REF!*100/#REF!</f>
        <v>#REF!</v>
      </c>
      <c r="M41" s="205" t="s">
        <v>4</v>
      </c>
      <c r="N41" s="371">
        <f t="shared" si="13"/>
        <v>99.999923602262456</v>
      </c>
      <c r="O41" s="25" t="s">
        <v>4</v>
      </c>
      <c r="P41" s="3">
        <v>366502.72</v>
      </c>
      <c r="Q41" s="3"/>
      <c r="R41" s="3"/>
      <c r="S41" s="3"/>
    </row>
    <row r="42" spans="1:19" ht="15" customHeight="1" x14ac:dyDescent="0.2">
      <c r="A42" s="277">
        <v>320</v>
      </c>
      <c r="B42" s="301" t="s">
        <v>224</v>
      </c>
      <c r="C42" s="321">
        <v>556267</v>
      </c>
      <c r="D42" s="264">
        <v>-132330</v>
      </c>
      <c r="E42" s="204">
        <f t="shared" si="9"/>
        <v>423937</v>
      </c>
      <c r="F42" s="204">
        <v>423836</v>
      </c>
      <c r="G42" s="204">
        <v>27486.27</v>
      </c>
      <c r="H42" s="322">
        <f t="shared" si="14"/>
        <v>95346.280000000013</v>
      </c>
      <c r="I42" s="311">
        <v>66147.05</v>
      </c>
      <c r="J42" s="204">
        <f t="shared" si="10"/>
        <v>328489.71999999997</v>
      </c>
      <c r="K42" s="204" t="e">
        <f t="shared" si="11"/>
        <v>#REF!</v>
      </c>
      <c r="L42" s="207" t="e">
        <f>+#REF!*100/#REF!</f>
        <v>#REF!</v>
      </c>
      <c r="M42" s="205">
        <f t="shared" si="12"/>
        <v>328590.71999999997</v>
      </c>
      <c r="N42" s="371">
        <f t="shared" si="13"/>
        <v>22.496031483875843</v>
      </c>
      <c r="O42" s="3"/>
      <c r="P42" s="3">
        <v>67860.010000000009</v>
      </c>
      <c r="Q42" s="3"/>
      <c r="R42" s="3"/>
      <c r="S42" s="3"/>
    </row>
    <row r="43" spans="1:19" ht="13.5" customHeight="1" x14ac:dyDescent="0.2">
      <c r="A43" s="277">
        <v>330</v>
      </c>
      <c r="B43" s="301" t="s">
        <v>290</v>
      </c>
      <c r="C43" s="321"/>
      <c r="D43" s="204">
        <v>49895</v>
      </c>
      <c r="E43" s="204">
        <f t="shared" si="9"/>
        <v>49895</v>
      </c>
      <c r="F43" s="204">
        <v>49895</v>
      </c>
      <c r="G43" s="204">
        <v>5784.42</v>
      </c>
      <c r="H43" s="322">
        <f t="shared" si="14"/>
        <v>34354.42</v>
      </c>
      <c r="I43" s="311">
        <v>23596.89</v>
      </c>
      <c r="J43" s="204">
        <f t="shared" si="10"/>
        <v>15540.580000000002</v>
      </c>
      <c r="K43" s="204" t="e">
        <f t="shared" si="11"/>
        <v>#REF!</v>
      </c>
      <c r="L43" s="207" t="e">
        <f>+#REF!*100/#REF!</f>
        <v>#REF!</v>
      </c>
      <c r="M43" s="205">
        <f t="shared" si="12"/>
        <v>15540.580000000002</v>
      </c>
      <c r="N43" s="371">
        <f t="shared" si="13"/>
        <v>68.853432207636033</v>
      </c>
      <c r="O43" s="3"/>
      <c r="P43" s="3">
        <v>28570</v>
      </c>
      <c r="Q43" s="3"/>
      <c r="R43" s="3"/>
      <c r="S43" s="3"/>
    </row>
    <row r="44" spans="1:19" ht="17.45" customHeight="1" x14ac:dyDescent="0.2">
      <c r="A44" s="277">
        <v>340</v>
      </c>
      <c r="B44" s="301" t="s">
        <v>75</v>
      </c>
      <c r="C44" s="321"/>
      <c r="D44" s="204">
        <v>25446</v>
      </c>
      <c r="E44" s="204">
        <f t="shared" si="9"/>
        <v>25446</v>
      </c>
      <c r="F44" s="204">
        <v>25446</v>
      </c>
      <c r="G44" s="204">
        <v>2969.25</v>
      </c>
      <c r="H44" s="322">
        <f t="shared" si="14"/>
        <v>2969.25</v>
      </c>
      <c r="I44" s="311">
        <v>0</v>
      </c>
      <c r="J44" s="204">
        <f t="shared" si="10"/>
        <v>22476.75</v>
      </c>
      <c r="K44" s="204" t="e">
        <f t="shared" si="11"/>
        <v>#REF!</v>
      </c>
      <c r="L44" s="207" t="e">
        <f>+#REF!*100/#REF!</f>
        <v>#REF!</v>
      </c>
      <c r="M44" s="205">
        <f t="shared" si="12"/>
        <v>22476.75</v>
      </c>
      <c r="N44" s="371">
        <f t="shared" si="13"/>
        <v>11.668828106578637</v>
      </c>
      <c r="O44" s="3"/>
      <c r="P44" s="185">
        <v>0</v>
      </c>
      <c r="Q44" s="3"/>
      <c r="R44" s="3"/>
      <c r="S44" s="3"/>
    </row>
    <row r="45" spans="1:19" ht="16.5" customHeight="1" x14ac:dyDescent="0.2">
      <c r="A45" s="277">
        <v>350</v>
      </c>
      <c r="B45" s="301" t="s">
        <v>226</v>
      </c>
      <c r="C45" s="321">
        <v>16200</v>
      </c>
      <c r="D45" s="204">
        <v>141630</v>
      </c>
      <c r="E45" s="204">
        <f t="shared" si="9"/>
        <v>157830</v>
      </c>
      <c r="F45" s="204">
        <v>154590</v>
      </c>
      <c r="G45" s="204">
        <v>9489.2199999999993</v>
      </c>
      <c r="H45" s="322">
        <f t="shared" si="14"/>
        <v>50446.45</v>
      </c>
      <c r="I45" s="311">
        <v>33278.230000000003</v>
      </c>
      <c r="J45" s="204">
        <f t="shared" si="10"/>
        <v>104143.55</v>
      </c>
      <c r="K45" s="204" t="e">
        <f>+K46+#REF!</f>
        <v>#REF!</v>
      </c>
      <c r="L45" s="207" t="e">
        <f>+#REF!*100/#REF!</f>
        <v>#REF!</v>
      </c>
      <c r="M45" s="205">
        <f t="shared" si="12"/>
        <v>107383.55</v>
      </c>
      <c r="N45" s="371">
        <f t="shared" si="13"/>
        <v>32.632414774564978</v>
      </c>
      <c r="O45" s="3"/>
      <c r="P45" s="3">
        <v>40957.229999999996</v>
      </c>
      <c r="Q45" s="3"/>
      <c r="R45" s="3"/>
      <c r="S45" s="3"/>
    </row>
    <row r="46" spans="1:19" ht="18" customHeight="1" x14ac:dyDescent="0.2">
      <c r="A46" s="277">
        <v>370</v>
      </c>
      <c r="B46" s="301" t="s">
        <v>227</v>
      </c>
      <c r="C46" s="321">
        <v>557183</v>
      </c>
      <c r="D46" s="264">
        <v>-167136</v>
      </c>
      <c r="E46" s="204">
        <f t="shared" si="9"/>
        <v>390047</v>
      </c>
      <c r="F46" s="204">
        <v>387047</v>
      </c>
      <c r="G46" s="204">
        <v>26246.89</v>
      </c>
      <c r="H46" s="322">
        <f t="shared" si="14"/>
        <v>191092.59999999998</v>
      </c>
      <c r="I46" s="311">
        <v>112724.11</v>
      </c>
      <c r="J46" s="204">
        <f t="shared" si="10"/>
        <v>195954.40000000002</v>
      </c>
      <c r="K46" s="204" t="e">
        <f>+K47+#REF!</f>
        <v>#REF!</v>
      </c>
      <c r="L46" s="207" t="e">
        <f>+#REF!*100/#REF!</f>
        <v>#REF!</v>
      </c>
      <c r="M46" s="205">
        <f t="shared" si="12"/>
        <v>198954.40000000002</v>
      </c>
      <c r="N46" s="371">
        <f t="shared" si="13"/>
        <v>49.371936741532672</v>
      </c>
      <c r="O46" s="3"/>
      <c r="P46" s="3">
        <v>164845.71</v>
      </c>
      <c r="Q46" s="3"/>
      <c r="R46" s="3"/>
      <c r="S46" s="3"/>
    </row>
    <row r="47" spans="1:19" ht="18" customHeight="1" x14ac:dyDescent="0.2">
      <c r="A47" s="277">
        <v>380</v>
      </c>
      <c r="B47" s="301" t="s">
        <v>228</v>
      </c>
      <c r="C47" s="321">
        <v>507737</v>
      </c>
      <c r="D47" s="264">
        <v>-147033</v>
      </c>
      <c r="E47" s="204">
        <f t="shared" si="9"/>
        <v>360704</v>
      </c>
      <c r="F47" s="204">
        <v>355366</v>
      </c>
      <c r="G47" s="204">
        <v>11750.96</v>
      </c>
      <c r="H47" s="322">
        <f t="shared" si="14"/>
        <v>118299</v>
      </c>
      <c r="I47" s="311">
        <v>94750.22</v>
      </c>
      <c r="J47" s="204">
        <f t="shared" si="10"/>
        <v>237067</v>
      </c>
      <c r="K47" s="204" t="e">
        <f>+#REF!+#REF!</f>
        <v>#REF!</v>
      </c>
      <c r="L47" s="207" t="e">
        <f>+#REF!*100/#REF!</f>
        <v>#REF!</v>
      </c>
      <c r="M47" s="205">
        <f t="shared" si="12"/>
        <v>242405</v>
      </c>
      <c r="N47" s="371">
        <f t="shared" si="13"/>
        <v>33.289341129989921</v>
      </c>
      <c r="O47" s="3"/>
      <c r="P47" s="3">
        <v>106548.04000000001</v>
      </c>
      <c r="Q47" s="3"/>
      <c r="R47" s="3"/>
      <c r="S47" s="3"/>
    </row>
    <row r="48" spans="1:19" ht="18" customHeight="1" x14ac:dyDescent="0.2">
      <c r="A48" s="277">
        <v>390</v>
      </c>
      <c r="B48" s="301" t="s">
        <v>325</v>
      </c>
      <c r="C48" s="321"/>
      <c r="D48" s="204">
        <v>192584</v>
      </c>
      <c r="E48" s="204">
        <f t="shared" si="9"/>
        <v>192584</v>
      </c>
      <c r="F48" s="204">
        <v>192584</v>
      </c>
      <c r="G48" s="204">
        <v>17096.95</v>
      </c>
      <c r="H48" s="322">
        <f t="shared" si="14"/>
        <v>192578.59</v>
      </c>
      <c r="I48" s="311">
        <v>151773.96</v>
      </c>
      <c r="J48" s="204">
        <f t="shared" si="10"/>
        <v>5.4100000000034925</v>
      </c>
      <c r="K48" s="250" t="e">
        <f>+K50+#REF!</f>
        <v>#REF!</v>
      </c>
      <c r="L48" s="268" t="e">
        <f>+#REF!*100/#REF!</f>
        <v>#REF!</v>
      </c>
      <c r="M48" s="206">
        <f t="shared" si="12"/>
        <v>5.4100000000034925</v>
      </c>
      <c r="N48" s="371">
        <f t="shared" si="13"/>
        <v>99.997190836206542</v>
      </c>
      <c r="O48" s="3"/>
      <c r="P48" s="3">
        <v>175481.63999999998</v>
      </c>
      <c r="Q48" s="3"/>
      <c r="R48" s="3"/>
      <c r="S48" s="3"/>
    </row>
    <row r="49" spans="1:19" ht="8.4499999999999993" customHeight="1" x14ac:dyDescent="0.3">
      <c r="A49" s="270"/>
      <c r="B49" s="302"/>
      <c r="C49" s="323"/>
      <c r="D49" s="255"/>
      <c r="E49" s="255"/>
      <c r="F49" s="255"/>
      <c r="G49" s="255"/>
      <c r="H49" s="328"/>
      <c r="I49" s="314"/>
      <c r="J49" s="256"/>
      <c r="K49" s="256"/>
      <c r="L49" s="271"/>
      <c r="M49" s="258"/>
      <c r="N49" s="372"/>
      <c r="O49" s="3"/>
      <c r="P49" s="3"/>
      <c r="Q49" s="3"/>
      <c r="R49" s="3"/>
      <c r="S49" s="3"/>
    </row>
    <row r="50" spans="1:19" ht="18" customHeight="1" x14ac:dyDescent="0.2">
      <c r="A50" s="296">
        <v>5</v>
      </c>
      <c r="B50" s="307" t="s">
        <v>282</v>
      </c>
      <c r="C50" s="317">
        <f>C51</f>
        <v>4413264</v>
      </c>
      <c r="D50" s="245">
        <f>SUM(D51:D53)</f>
        <v>267621</v>
      </c>
      <c r="E50" s="245">
        <f>SUM(E51:E53)</f>
        <v>4680885</v>
      </c>
      <c r="F50" s="245">
        <f>SUM(F51:F53)</f>
        <v>4680885</v>
      </c>
      <c r="G50" s="245">
        <f>SUM(G51:G53)</f>
        <v>0</v>
      </c>
      <c r="H50" s="318">
        <f>+P50+G50</f>
        <v>4323509.67</v>
      </c>
      <c r="I50" s="309">
        <f>SUM(I51)</f>
        <v>0</v>
      </c>
      <c r="J50" s="245">
        <f>F50-H50</f>
        <v>357375.33000000007</v>
      </c>
      <c r="K50" s="245" t="e">
        <f>+#REF!+K51</f>
        <v>#REF!</v>
      </c>
      <c r="L50" s="246" t="e">
        <f>+#REF!*100/#REF!</f>
        <v>#REF!</v>
      </c>
      <c r="M50" s="247">
        <f t="shared" ref="M50:M57" si="15">E50-H50</f>
        <v>357375.33000000007</v>
      </c>
      <c r="N50" s="373">
        <f>H50/F50*100</f>
        <v>92.365218756709467</v>
      </c>
      <c r="O50" s="3"/>
      <c r="P50" s="3">
        <v>4323509.67</v>
      </c>
      <c r="Q50" s="3"/>
      <c r="R50" s="3"/>
      <c r="S50" s="3"/>
    </row>
    <row r="51" spans="1:19" ht="18" customHeight="1" x14ac:dyDescent="0.2">
      <c r="A51" s="266">
        <v>510</v>
      </c>
      <c r="B51" s="301" t="s">
        <v>283</v>
      </c>
      <c r="C51" s="321">
        <v>4413264</v>
      </c>
      <c r="D51" s="264">
        <v>-493264</v>
      </c>
      <c r="E51" s="204">
        <f>SUM(C51:D51)</f>
        <v>3920000</v>
      </c>
      <c r="F51" s="204">
        <v>3920000</v>
      </c>
      <c r="G51" s="204">
        <v>0</v>
      </c>
      <c r="H51" s="322">
        <f>P51+G51</f>
        <v>3662625</v>
      </c>
      <c r="I51" s="311">
        <v>0</v>
      </c>
      <c r="J51" s="204">
        <f>F51-H51</f>
        <v>257375</v>
      </c>
      <c r="K51" s="250" t="e">
        <f>+#REF!+K54</f>
        <v>#REF!</v>
      </c>
      <c r="L51" s="268" t="e">
        <f>+#REF!*100/#REF!</f>
        <v>#REF!</v>
      </c>
      <c r="M51" s="205">
        <f t="shared" si="15"/>
        <v>257375</v>
      </c>
      <c r="N51" s="371">
        <f>H51/F51*100</f>
        <v>93.43431122448979</v>
      </c>
      <c r="O51" s="3"/>
      <c r="P51" s="3">
        <v>3662625</v>
      </c>
      <c r="Q51" s="3"/>
      <c r="R51" s="3"/>
      <c r="S51" s="3"/>
    </row>
    <row r="52" spans="1:19" ht="18" customHeight="1" x14ac:dyDescent="0.2">
      <c r="A52" s="266">
        <v>560</v>
      </c>
      <c r="B52" s="301" t="s">
        <v>356</v>
      </c>
      <c r="C52" s="321"/>
      <c r="D52" s="204">
        <v>100000</v>
      </c>
      <c r="E52" s="204">
        <f>SUM(C52:D52)</f>
        <v>100000</v>
      </c>
      <c r="F52" s="204">
        <v>100000</v>
      </c>
      <c r="G52" s="204"/>
      <c r="H52" s="322">
        <v>0</v>
      </c>
      <c r="I52" s="311"/>
      <c r="J52" s="204">
        <f>F52-H52</f>
        <v>100000</v>
      </c>
      <c r="K52" s="250" t="e">
        <f>+#REF!+K55</f>
        <v>#REF!</v>
      </c>
      <c r="L52" s="268" t="e">
        <f>+#REF!*100/#REF!</f>
        <v>#REF!</v>
      </c>
      <c r="M52" s="205">
        <f t="shared" si="15"/>
        <v>100000</v>
      </c>
      <c r="N52" s="371" t="s">
        <v>4</v>
      </c>
      <c r="O52" s="3"/>
      <c r="P52" s="3">
        <v>0</v>
      </c>
      <c r="Q52" s="3"/>
      <c r="R52" s="3"/>
      <c r="S52" s="3"/>
    </row>
    <row r="53" spans="1:19" ht="18.75" customHeight="1" x14ac:dyDescent="0.2">
      <c r="A53" s="266">
        <v>590</v>
      </c>
      <c r="B53" s="301" t="s">
        <v>357</v>
      </c>
      <c r="C53" s="319"/>
      <c r="D53" s="204">
        <v>660885</v>
      </c>
      <c r="E53" s="204">
        <f>SUM(C53:D53)</f>
        <v>660885</v>
      </c>
      <c r="F53" s="204">
        <v>660885</v>
      </c>
      <c r="G53" s="204">
        <v>0</v>
      </c>
      <c r="H53" s="322">
        <f>P53+G53</f>
        <v>660884.67000000004</v>
      </c>
      <c r="I53" s="311"/>
      <c r="J53" s="204" t="s">
        <v>4</v>
      </c>
      <c r="K53" s="250" t="e">
        <f>+#REF!+K56</f>
        <v>#REF!</v>
      </c>
      <c r="L53" s="268" t="e">
        <f>+#REF!*100/#REF!</f>
        <v>#REF!</v>
      </c>
      <c r="M53" s="292" t="s">
        <v>4</v>
      </c>
      <c r="N53" s="371">
        <f>H53/F53*100</f>
        <v>99.999950066955677</v>
      </c>
      <c r="O53" s="3"/>
      <c r="P53" s="3">
        <v>660884.67000000004</v>
      </c>
      <c r="Q53" s="3"/>
      <c r="R53" s="3"/>
      <c r="S53" s="3"/>
    </row>
    <row r="54" spans="1:19" ht="18" customHeight="1" x14ac:dyDescent="0.2">
      <c r="A54" s="294" t="s">
        <v>234</v>
      </c>
      <c r="B54" s="305" t="s">
        <v>358</v>
      </c>
      <c r="C54" s="317">
        <f>SUM(C56:C57)</f>
        <v>133129</v>
      </c>
      <c r="D54" s="245">
        <f>SUM(D55:D57)</f>
        <v>1088380</v>
      </c>
      <c r="E54" s="245">
        <f>SUM(E55:E57)</f>
        <v>1221509</v>
      </c>
      <c r="F54" s="245">
        <f>SUM(F55:F57)</f>
        <v>1221509</v>
      </c>
      <c r="G54" s="245">
        <f>SUM(G57)</f>
        <v>999998</v>
      </c>
      <c r="H54" s="318">
        <f>+P54+G54</f>
        <v>999998</v>
      </c>
      <c r="I54" s="309">
        <f>SUM(I56)</f>
        <v>0</v>
      </c>
      <c r="J54" s="245">
        <f>F54-H54</f>
        <v>221511</v>
      </c>
      <c r="K54" s="245">
        <f>+K55+K57</f>
        <v>0</v>
      </c>
      <c r="L54" s="246" t="e">
        <f>+#REF!*100/#REF!</f>
        <v>#REF!</v>
      </c>
      <c r="M54" s="247">
        <f t="shared" si="15"/>
        <v>221511</v>
      </c>
      <c r="N54" s="373">
        <f>H54/F54*100</f>
        <v>81.865790591800803</v>
      </c>
      <c r="O54" s="3"/>
      <c r="P54" s="3">
        <v>0</v>
      </c>
      <c r="Q54" s="3"/>
      <c r="R54" s="3"/>
      <c r="S54" s="3"/>
    </row>
    <row r="55" spans="1:19" ht="18" customHeight="1" x14ac:dyDescent="0.2">
      <c r="A55" s="265" t="s">
        <v>238</v>
      </c>
      <c r="B55" s="301" t="s">
        <v>106</v>
      </c>
      <c r="C55" s="321" t="s">
        <v>4</v>
      </c>
      <c r="D55" s="264" t="s">
        <v>4</v>
      </c>
      <c r="E55" s="204">
        <f>SUM(C55:D55)</f>
        <v>0</v>
      </c>
      <c r="F55" s="204" t="s">
        <v>4</v>
      </c>
      <c r="G55" s="204"/>
      <c r="H55" s="322"/>
      <c r="I55" s="311"/>
      <c r="J55" s="204" t="s">
        <v>4</v>
      </c>
      <c r="K55" s="204">
        <f>+K56+K59</f>
        <v>0</v>
      </c>
      <c r="L55" s="207" t="e">
        <f>+#REF!*100/#REF!</f>
        <v>#REF!</v>
      </c>
      <c r="M55" s="205">
        <f t="shared" si="15"/>
        <v>0</v>
      </c>
      <c r="N55" s="371" t="s">
        <v>4</v>
      </c>
      <c r="O55" s="3"/>
      <c r="P55" s="3"/>
      <c r="Q55" s="3"/>
      <c r="R55" s="3"/>
      <c r="S55" s="3"/>
    </row>
    <row r="56" spans="1:19" ht="18" customHeight="1" x14ac:dyDescent="0.2">
      <c r="A56" s="266">
        <v>620</v>
      </c>
      <c r="B56" s="301" t="s">
        <v>287</v>
      </c>
      <c r="C56" s="321">
        <v>58129</v>
      </c>
      <c r="D56" s="264">
        <v>-58118</v>
      </c>
      <c r="E56" s="204">
        <f>SUM(C56:D56)</f>
        <v>11</v>
      </c>
      <c r="F56" s="204">
        <v>11</v>
      </c>
      <c r="G56" s="204">
        <v>0</v>
      </c>
      <c r="H56" s="322">
        <f>P56+G56</f>
        <v>0</v>
      </c>
      <c r="I56" s="311" t="s">
        <v>4</v>
      </c>
      <c r="J56" s="204">
        <f>F56-H56</f>
        <v>11</v>
      </c>
      <c r="K56" s="204">
        <f>+K57+K60</f>
        <v>0</v>
      </c>
      <c r="L56" s="207" t="e">
        <f>+#REF!*100/#REF!</f>
        <v>#REF!</v>
      </c>
      <c r="M56" s="205">
        <f t="shared" si="15"/>
        <v>11</v>
      </c>
      <c r="N56" s="371">
        <f>H56/F56*100</f>
        <v>0</v>
      </c>
      <c r="O56" s="3"/>
      <c r="P56" s="3">
        <v>0</v>
      </c>
      <c r="Q56" s="3"/>
      <c r="R56" s="3"/>
      <c r="S56" s="3"/>
    </row>
    <row r="57" spans="1:19" ht="18" customHeight="1" x14ac:dyDescent="0.2">
      <c r="A57" s="266">
        <v>630</v>
      </c>
      <c r="B57" s="301" t="s">
        <v>326</v>
      </c>
      <c r="C57" s="321">
        <v>75000</v>
      </c>
      <c r="D57" s="204">
        <v>1146498</v>
      </c>
      <c r="E57" s="204">
        <f>SUM(C57:D57)</f>
        <v>1221498</v>
      </c>
      <c r="F57" s="204">
        <v>1221498</v>
      </c>
      <c r="G57" s="204">
        <v>999998</v>
      </c>
      <c r="H57" s="322">
        <f>+P57+G57</f>
        <v>999998</v>
      </c>
      <c r="I57" s="311"/>
      <c r="J57" s="204">
        <f>F57-H57</f>
        <v>221500</v>
      </c>
      <c r="K57" s="204">
        <f>+K59+K61</f>
        <v>0</v>
      </c>
      <c r="L57" s="207" t="e">
        <f>+#REF!*100/#REF!</f>
        <v>#REF!</v>
      </c>
      <c r="M57" s="205">
        <f t="shared" si="15"/>
        <v>221500</v>
      </c>
      <c r="N57" s="371" t="s">
        <v>4</v>
      </c>
      <c r="O57" s="3"/>
      <c r="P57" s="3"/>
      <c r="Q57" s="3"/>
      <c r="R57" s="3"/>
      <c r="S57" s="3"/>
    </row>
    <row r="58" spans="1:19" ht="9.6" customHeight="1" x14ac:dyDescent="0.3">
      <c r="A58" s="270"/>
      <c r="B58" s="302"/>
      <c r="C58" s="327"/>
      <c r="D58" s="256"/>
      <c r="E58" s="256"/>
      <c r="F58" s="256"/>
      <c r="G58" s="256"/>
      <c r="H58" s="324"/>
      <c r="I58" s="312"/>
      <c r="J58" s="256"/>
      <c r="K58" s="256"/>
      <c r="L58" s="271"/>
      <c r="M58" s="258"/>
      <c r="N58" s="372"/>
      <c r="O58" s="3"/>
      <c r="P58" s="3"/>
      <c r="Q58" s="3"/>
      <c r="R58" s="3"/>
      <c r="S58" s="3"/>
    </row>
    <row r="59" spans="1:19" ht="19.149999999999999" customHeight="1" x14ac:dyDescent="0.3">
      <c r="A59" s="278" t="s">
        <v>4</v>
      </c>
      <c r="B59" s="308" t="s">
        <v>284</v>
      </c>
      <c r="C59" s="332">
        <f>+C54+C50+C39+C27+C17+C10</f>
        <v>8710534</v>
      </c>
      <c r="D59" s="279">
        <f>+D54+D50+D39+D27+D17+D10</f>
        <v>345198</v>
      </c>
      <c r="E59" s="279">
        <f>+E54+E50+E39+E27+E17+E10</f>
        <v>9055732</v>
      </c>
      <c r="F59" s="279">
        <f>+F54+F50+F39+F27+F17+F10</f>
        <v>9044053</v>
      </c>
      <c r="G59" s="279">
        <f>+G54+G50+G39+G27+G17+G10</f>
        <v>1288723.1299999999</v>
      </c>
      <c r="H59" s="333">
        <f>+G59+P59</f>
        <v>6856508.1399999997</v>
      </c>
      <c r="I59" s="316">
        <f>+I54+I50+I39+I27+I17+I10</f>
        <v>910438.16999999993</v>
      </c>
      <c r="J59" s="279">
        <f>F59-H59</f>
        <v>2187544.8600000003</v>
      </c>
      <c r="K59" s="279">
        <f>+K60+K62</f>
        <v>0</v>
      </c>
      <c r="L59" s="280" t="e">
        <f>+#REF!*100/#REF!</f>
        <v>#REF!</v>
      </c>
      <c r="M59" s="281">
        <f>E59-H59</f>
        <v>2199223.8600000003</v>
      </c>
      <c r="N59" s="375">
        <f>H59/F59*100</f>
        <v>75.81233922446053</v>
      </c>
      <c r="O59" s="3"/>
      <c r="P59" s="31">
        <v>5567785.0099999998</v>
      </c>
      <c r="Q59" s="3"/>
      <c r="R59" s="3"/>
      <c r="S59" s="3"/>
    </row>
    <row r="60" spans="1:19" x14ac:dyDescent="0.25">
      <c r="A60" s="282"/>
      <c r="B60" s="283"/>
      <c r="C60" s="117"/>
      <c r="D60" s="117"/>
      <c r="E60" s="117"/>
      <c r="F60" s="117"/>
      <c r="G60" s="117"/>
      <c r="H60" s="117"/>
      <c r="I60" s="117"/>
      <c r="J60" s="117"/>
      <c r="K60" s="284"/>
      <c r="L60" s="285"/>
      <c r="M60" s="286"/>
      <c r="N60" s="5"/>
      <c r="O60" s="3"/>
      <c r="P60" s="3"/>
      <c r="Q60" s="3"/>
      <c r="R60" s="3"/>
      <c r="S60" s="3"/>
    </row>
    <row r="61" spans="1:19" x14ac:dyDescent="0.25">
      <c r="A61" s="157"/>
      <c r="B61" s="13"/>
      <c r="F61" s="1" t="s">
        <v>4</v>
      </c>
      <c r="H61" s="1" t="s">
        <v>4</v>
      </c>
      <c r="O61" s="3"/>
      <c r="P61" s="31"/>
      <c r="Q61" s="3"/>
      <c r="R61" s="3"/>
      <c r="S61" s="3"/>
    </row>
    <row r="62" spans="1:19" x14ac:dyDescent="0.25">
      <c r="A62" s="157"/>
      <c r="B62" s="13"/>
      <c r="I62" t="s">
        <v>4</v>
      </c>
      <c r="O62" s="3"/>
      <c r="P62" s="3"/>
      <c r="Q62" s="3"/>
      <c r="R62" s="3"/>
      <c r="S62" s="3"/>
    </row>
    <row r="63" spans="1:19" x14ac:dyDescent="0.25">
      <c r="A63" s="3"/>
      <c r="B63" s="45">
        <v>0</v>
      </c>
      <c r="C63" s="40" t="s">
        <v>4</v>
      </c>
      <c r="E63" t="s">
        <v>4</v>
      </c>
      <c r="Q63" s="1" t="s">
        <v>4</v>
      </c>
    </row>
    <row r="64" spans="1:19" x14ac:dyDescent="0.25">
      <c r="A64" s="3"/>
      <c r="B64" s="48"/>
      <c r="C64" s="41"/>
      <c r="D64" s="41"/>
      <c r="E64" s="41" t="s">
        <v>4</v>
      </c>
    </row>
    <row r="65" spans="2:5" x14ac:dyDescent="0.25">
      <c r="B65" s="44"/>
      <c r="C65" s="47"/>
    </row>
    <row r="66" spans="2:5" x14ac:dyDescent="0.25">
      <c r="B66" s="46"/>
      <c r="C66" s="43"/>
      <c r="D66" s="43"/>
      <c r="E66" s="43"/>
    </row>
    <row r="67" spans="2:5" x14ac:dyDescent="0.25">
      <c r="B67" s="44"/>
      <c r="C67" s="45"/>
    </row>
    <row r="68" spans="2:5" x14ac:dyDescent="0.25">
      <c r="B68" s="46"/>
      <c r="C68" s="46"/>
      <c r="D68" s="46"/>
      <c r="E68" s="46"/>
    </row>
    <row r="69" spans="2:5" x14ac:dyDescent="0.25">
      <c r="B69" s="44"/>
      <c r="C69" s="42"/>
    </row>
    <row r="70" spans="2:5" x14ac:dyDescent="0.25">
      <c r="B70" s="46"/>
      <c r="C70" s="43"/>
      <c r="D70" s="43"/>
      <c r="E70" s="43"/>
    </row>
    <row r="71" spans="2:5" x14ac:dyDescent="0.25">
      <c r="B71" s="44"/>
      <c r="C71" s="45"/>
    </row>
    <row r="72" spans="2:5" x14ac:dyDescent="0.25">
      <c r="B72" s="46"/>
      <c r="C72" s="46"/>
      <c r="D72" s="46"/>
      <c r="E72" s="46"/>
    </row>
    <row r="73" spans="2:5" x14ac:dyDescent="0.25">
      <c r="B73" s="44"/>
      <c r="C73" s="42"/>
    </row>
    <row r="74" spans="2:5" x14ac:dyDescent="0.25">
      <c r="B74" s="46"/>
      <c r="C74" s="43"/>
      <c r="D74" s="43"/>
      <c r="E74" s="43"/>
    </row>
    <row r="75" spans="2:5" x14ac:dyDescent="0.25">
      <c r="B75" s="44"/>
      <c r="C75" s="45"/>
    </row>
    <row r="76" spans="2:5" x14ac:dyDescent="0.25">
      <c r="B76" s="46"/>
      <c r="C76" s="46"/>
      <c r="D76" s="46"/>
      <c r="E76" s="46"/>
    </row>
    <row r="77" spans="2:5" x14ac:dyDescent="0.25">
      <c r="B77" s="44"/>
      <c r="C77" s="45"/>
    </row>
    <row r="78" spans="2:5" x14ac:dyDescent="0.25">
      <c r="B78" s="46"/>
      <c r="C78" s="46"/>
      <c r="D78" s="44"/>
      <c r="E78" s="46"/>
    </row>
    <row r="79" spans="2:5" x14ac:dyDescent="0.25">
      <c r="B79" s="44"/>
      <c r="C79" s="45"/>
    </row>
    <row r="80" spans="2:5" x14ac:dyDescent="0.25">
      <c r="B80" s="46"/>
      <c r="C80" s="46"/>
      <c r="D80" s="44"/>
      <c r="E80" s="46"/>
    </row>
    <row r="81" spans="1:11" x14ac:dyDescent="0.25">
      <c r="B81" s="44"/>
      <c r="C81" s="45"/>
    </row>
    <row r="82" spans="1:11" x14ac:dyDescent="0.25">
      <c r="A82" s="436"/>
      <c r="B82" s="13"/>
    </row>
    <row r="83" spans="1:11" x14ac:dyDescent="0.25">
      <c r="A83" s="436"/>
      <c r="B83" s="13"/>
    </row>
    <row r="84" spans="1:11" x14ac:dyDescent="0.25">
      <c r="A84" s="11"/>
      <c r="B84" s="13"/>
    </row>
    <row r="85" spans="1:11" x14ac:dyDescent="0.25">
      <c r="A85" s="11"/>
      <c r="B85" s="13"/>
    </row>
    <row r="86" spans="1:11" x14ac:dyDescent="0.25">
      <c r="A86" s="14"/>
      <c r="B86" s="13"/>
    </row>
    <row r="87" spans="1:11" x14ac:dyDescent="0.25">
      <c r="A87" s="14"/>
      <c r="B87" s="13"/>
    </row>
    <row r="88" spans="1:11" x14ac:dyDescent="0.25">
      <c r="A88" s="14"/>
      <c r="B88" s="13"/>
    </row>
    <row r="89" spans="1:11" x14ac:dyDescent="0.25">
      <c r="A89" s="14"/>
      <c r="B89" s="13"/>
    </row>
    <row r="90" spans="1:11" ht="14.25" thickBot="1" x14ac:dyDescent="0.3">
      <c r="A90" s="11"/>
      <c r="B90" s="13"/>
    </row>
    <row r="91" spans="1:11" ht="14.25" thickTop="1" x14ac:dyDescent="0.25">
      <c r="A91" s="11"/>
      <c r="B91" s="49"/>
      <c r="C91" s="15"/>
      <c r="D91" s="10"/>
      <c r="E91" s="10"/>
      <c r="F91" s="10"/>
      <c r="G91" s="10"/>
      <c r="H91" s="10"/>
      <c r="I91" s="10"/>
      <c r="J91" s="10"/>
      <c r="K91" s="12"/>
    </row>
    <row r="92" spans="1:11" x14ac:dyDescent="0.25">
      <c r="A92" s="4"/>
      <c r="B92" s="2"/>
      <c r="C92" s="4"/>
      <c r="D92" s="4"/>
      <c r="E92" s="4"/>
      <c r="F92" s="4"/>
      <c r="G92" s="4"/>
      <c r="H92" s="4"/>
      <c r="I92" s="4"/>
      <c r="J92" s="4"/>
      <c r="K92" s="16"/>
    </row>
    <row r="93" spans="1:11" x14ac:dyDescent="0.25">
      <c r="A93" s="6"/>
      <c r="B93" s="17"/>
      <c r="C93" s="4"/>
      <c r="D93" s="4"/>
      <c r="E93" s="4"/>
      <c r="F93" s="4"/>
      <c r="G93" s="6"/>
      <c r="H93" s="6"/>
      <c r="I93" s="6"/>
      <c r="J93" s="6"/>
      <c r="K93" s="16"/>
    </row>
    <row r="94" spans="1:11" x14ac:dyDescent="0.25">
      <c r="A94" s="6"/>
      <c r="B94" s="17"/>
      <c r="C94" s="4"/>
      <c r="D94" s="4"/>
      <c r="E94" s="4"/>
      <c r="F94" s="4"/>
      <c r="G94" s="6"/>
      <c r="H94" s="6"/>
      <c r="I94" s="6"/>
      <c r="J94" s="6"/>
      <c r="K94" s="16"/>
    </row>
    <row r="95" spans="1:11" x14ac:dyDescent="0.25">
      <c r="A95" s="6"/>
      <c r="B95" s="17"/>
      <c r="C95" s="4"/>
      <c r="D95" s="4"/>
      <c r="E95" s="4"/>
      <c r="F95" s="4"/>
      <c r="G95" s="6"/>
      <c r="H95" s="6"/>
      <c r="I95" s="6"/>
      <c r="J95" s="6"/>
      <c r="K95" s="16"/>
    </row>
    <row r="96" spans="1:11" x14ac:dyDescent="0.25">
      <c r="A96" s="6"/>
      <c r="B96" s="17"/>
      <c r="C96" s="4"/>
      <c r="D96" s="4"/>
      <c r="E96" s="4"/>
      <c r="F96" s="4"/>
      <c r="G96" s="6"/>
      <c r="H96" s="6"/>
      <c r="I96" s="6"/>
      <c r="J96" s="6"/>
      <c r="K96" s="16"/>
    </row>
    <row r="97" spans="1:11" x14ac:dyDescent="0.25">
      <c r="A97" s="6"/>
      <c r="B97" s="17"/>
      <c r="C97" s="4"/>
      <c r="D97" s="4"/>
      <c r="E97" s="4"/>
      <c r="F97" s="4"/>
      <c r="G97" s="6"/>
      <c r="H97" s="6"/>
      <c r="I97" s="6"/>
      <c r="J97" s="6"/>
      <c r="K97" s="16"/>
    </row>
    <row r="98" spans="1:11" x14ac:dyDescent="0.25">
      <c r="A98" s="6"/>
      <c r="B98" s="17"/>
      <c r="C98" s="4"/>
      <c r="D98" s="4"/>
      <c r="E98" s="4"/>
      <c r="F98" s="4"/>
      <c r="G98" s="6"/>
      <c r="H98" s="6"/>
      <c r="I98" s="6"/>
      <c r="J98" s="6"/>
      <c r="K98" s="16"/>
    </row>
    <row r="99" spans="1:11" x14ac:dyDescent="0.25">
      <c r="A99" s="6"/>
      <c r="B99" s="17"/>
      <c r="C99" s="4"/>
      <c r="D99" s="4"/>
      <c r="E99" s="4"/>
      <c r="F99" s="4"/>
      <c r="G99" s="6"/>
      <c r="H99" s="6"/>
      <c r="I99" s="6"/>
      <c r="J99" s="6"/>
      <c r="K99" s="16"/>
    </row>
    <row r="100" spans="1:11" x14ac:dyDescent="0.25">
      <c r="A100" s="6"/>
      <c r="B100" s="17"/>
      <c r="C100" s="4"/>
      <c r="D100" s="4"/>
      <c r="E100" s="4"/>
      <c r="F100" s="4"/>
      <c r="G100" s="6"/>
      <c r="H100" s="6"/>
      <c r="I100" s="6"/>
      <c r="J100" s="6"/>
      <c r="K100" s="16"/>
    </row>
    <row r="101" spans="1:11" x14ac:dyDescent="0.25">
      <c r="A101" s="6"/>
      <c r="B101" s="17"/>
      <c r="C101" s="4"/>
      <c r="D101" s="4"/>
      <c r="E101" s="4"/>
      <c r="F101" s="4"/>
      <c r="G101" s="6"/>
      <c r="H101" s="6"/>
      <c r="I101" s="6"/>
      <c r="J101" s="6"/>
      <c r="K101" s="16"/>
    </row>
    <row r="102" spans="1:11" x14ac:dyDescent="0.25">
      <c r="A102" s="6"/>
      <c r="B102" s="17"/>
      <c r="C102" s="4"/>
      <c r="D102" s="4"/>
      <c r="E102" s="4"/>
      <c r="F102" s="4"/>
      <c r="G102" s="6"/>
      <c r="H102" s="6"/>
      <c r="I102" s="6"/>
      <c r="J102" s="6"/>
      <c r="K102" s="16"/>
    </row>
    <row r="103" spans="1:11" x14ac:dyDescent="0.25">
      <c r="A103" s="6"/>
      <c r="B103" s="17"/>
      <c r="C103" s="4"/>
      <c r="D103" s="4"/>
      <c r="E103" s="4"/>
      <c r="F103" s="4"/>
      <c r="G103" s="6"/>
      <c r="H103" s="6"/>
      <c r="I103" s="6"/>
      <c r="J103" s="6"/>
      <c r="K103" s="16"/>
    </row>
    <row r="104" spans="1:11" x14ac:dyDescent="0.25">
      <c r="A104" s="6"/>
      <c r="B104" s="17"/>
      <c r="C104" s="4"/>
      <c r="D104" s="4"/>
      <c r="E104" s="4"/>
      <c r="F104" s="4"/>
      <c r="G104" s="6"/>
      <c r="H104" s="6"/>
      <c r="I104" s="6"/>
      <c r="J104" s="6"/>
      <c r="K104" s="16"/>
    </row>
    <row r="105" spans="1:11" x14ac:dyDescent="0.25">
      <c r="A105" s="6"/>
      <c r="B105" s="17"/>
      <c r="C105" s="4"/>
      <c r="D105" s="4"/>
      <c r="E105" s="4"/>
      <c r="F105" s="4"/>
      <c r="G105" s="6"/>
      <c r="H105" s="6"/>
      <c r="I105" s="6"/>
      <c r="J105" s="6"/>
      <c r="K105" s="16"/>
    </row>
    <row r="106" spans="1:11" x14ac:dyDescent="0.25">
      <c r="A106" s="6"/>
      <c r="B106" s="17"/>
      <c r="C106" s="4"/>
      <c r="D106" s="4"/>
      <c r="E106" s="4"/>
      <c r="F106" s="4"/>
      <c r="G106" s="6"/>
      <c r="H106" s="6"/>
      <c r="I106" s="6"/>
      <c r="J106" s="6"/>
      <c r="K106" s="16"/>
    </row>
    <row r="107" spans="1:11" x14ac:dyDescent="0.25">
      <c r="A107" s="6"/>
      <c r="B107" s="17"/>
      <c r="C107" s="4"/>
      <c r="D107" s="4"/>
      <c r="E107" s="4"/>
      <c r="F107" s="4"/>
      <c r="G107" s="6"/>
      <c r="H107" s="6"/>
      <c r="I107" s="6"/>
      <c r="J107" s="6"/>
      <c r="K107" s="16"/>
    </row>
    <row r="108" spans="1:11" x14ac:dyDescent="0.25">
      <c r="A108" s="6"/>
      <c r="B108" s="17"/>
      <c r="C108" s="4"/>
      <c r="D108" s="4"/>
      <c r="E108" s="4"/>
      <c r="F108" s="4"/>
      <c r="G108" s="6"/>
      <c r="H108" s="6"/>
      <c r="I108" s="6"/>
      <c r="J108" s="6"/>
      <c r="K108" s="16"/>
    </row>
    <row r="109" spans="1:11" x14ac:dyDescent="0.25">
      <c r="A109" s="6"/>
      <c r="B109" s="17"/>
      <c r="C109" s="4"/>
      <c r="D109" s="4"/>
      <c r="E109" s="4"/>
      <c r="F109" s="4"/>
      <c r="G109" s="6"/>
      <c r="H109" s="6"/>
      <c r="I109" s="6"/>
      <c r="J109" s="6"/>
      <c r="K109" s="16"/>
    </row>
    <row r="110" spans="1:11" x14ac:dyDescent="0.25">
      <c r="A110" s="6"/>
      <c r="B110" s="17"/>
      <c r="C110" s="4"/>
      <c r="D110" s="4"/>
      <c r="E110" s="4"/>
      <c r="F110" s="4"/>
      <c r="G110" s="6"/>
      <c r="H110" s="6"/>
      <c r="I110" s="6"/>
      <c r="J110" s="6"/>
      <c r="K110" s="16"/>
    </row>
    <row r="111" spans="1:11" x14ac:dyDescent="0.25">
      <c r="A111" s="6"/>
      <c r="B111" s="17"/>
      <c r="C111" s="4"/>
      <c r="D111" s="4"/>
      <c r="E111" s="4"/>
      <c r="F111" s="4"/>
      <c r="G111" s="6"/>
      <c r="H111" s="6"/>
      <c r="I111" s="6"/>
      <c r="J111" s="6"/>
      <c r="K111" s="16"/>
    </row>
    <row r="112" spans="1:11" x14ac:dyDescent="0.25">
      <c r="A112" s="6"/>
      <c r="B112" s="17"/>
      <c r="C112" s="6"/>
      <c r="D112" s="6"/>
      <c r="E112" s="6"/>
      <c r="F112" s="6"/>
      <c r="G112" s="6"/>
      <c r="H112" s="6"/>
      <c r="I112" s="6"/>
      <c r="J112" s="6"/>
      <c r="K112" s="16"/>
    </row>
    <row r="113" spans="1:14" x14ac:dyDescent="0.25">
      <c r="A113" s="6"/>
      <c r="B113" s="17"/>
      <c r="C113" s="6"/>
      <c r="D113" s="6"/>
      <c r="E113" s="6"/>
      <c r="F113" s="6"/>
      <c r="G113" s="6"/>
      <c r="H113" s="6"/>
      <c r="I113" s="6"/>
      <c r="J113" s="6"/>
      <c r="K113" s="16"/>
      <c r="L113" s="22"/>
      <c r="M113" s="9" t="s">
        <v>4</v>
      </c>
      <c r="N113" s="19"/>
    </row>
    <row r="114" spans="1:14" x14ac:dyDescent="0.25">
      <c r="A114" s="6"/>
      <c r="B114" s="17"/>
      <c r="C114" s="6"/>
      <c r="D114" s="6"/>
      <c r="E114" s="6"/>
      <c r="F114" s="6"/>
      <c r="G114" s="6"/>
      <c r="H114" s="6"/>
      <c r="I114" s="6"/>
      <c r="J114" s="6"/>
      <c r="K114" s="16"/>
      <c r="L114" s="22"/>
      <c r="M114" s="9" t="s">
        <v>4</v>
      </c>
      <c r="N114" s="19"/>
    </row>
    <row r="115" spans="1:14" x14ac:dyDescent="0.25">
      <c r="A115" s="6"/>
      <c r="B115" s="17"/>
      <c r="C115" s="6"/>
      <c r="D115" s="6"/>
      <c r="E115" s="6"/>
      <c r="F115" s="6"/>
      <c r="G115" s="6"/>
      <c r="H115" s="6"/>
      <c r="I115" s="6"/>
      <c r="J115" s="6"/>
      <c r="K115" s="16"/>
      <c r="L115" s="22"/>
      <c r="M115" s="9" t="s">
        <v>4</v>
      </c>
      <c r="N115" s="19"/>
    </row>
    <row r="116" spans="1:14" x14ac:dyDescent="0.25">
      <c r="A116" s="6"/>
      <c r="B116" s="17"/>
      <c r="C116" s="6"/>
      <c r="D116" s="6"/>
      <c r="E116" s="6"/>
      <c r="F116" s="6"/>
      <c r="G116" s="6"/>
      <c r="H116" s="6"/>
      <c r="I116" s="6"/>
      <c r="J116" s="6"/>
      <c r="K116" s="16"/>
      <c r="L116" s="22"/>
      <c r="M116" s="9" t="s">
        <v>4</v>
      </c>
      <c r="N116" s="19"/>
    </row>
    <row r="117" spans="1:14" x14ac:dyDescent="0.25">
      <c r="A117" s="6"/>
      <c r="B117" s="17"/>
      <c r="C117" s="6"/>
      <c r="D117" s="6"/>
      <c r="E117" s="6"/>
      <c r="F117" s="6"/>
      <c r="G117" s="6"/>
      <c r="H117" s="6"/>
      <c r="I117" s="6"/>
      <c r="J117" s="6"/>
      <c r="K117" s="16"/>
      <c r="L117" s="22"/>
      <c r="M117" s="9" t="s">
        <v>4</v>
      </c>
      <c r="N117" s="19"/>
    </row>
    <row r="118" spans="1:14" x14ac:dyDescent="0.25">
      <c r="A118" s="6"/>
      <c r="B118" s="17"/>
      <c r="C118" s="6"/>
      <c r="D118" s="6"/>
      <c r="E118" s="6"/>
      <c r="F118" s="6"/>
      <c r="G118" s="6"/>
      <c r="H118" s="6"/>
      <c r="I118" s="6"/>
      <c r="J118" s="6"/>
      <c r="K118" s="16"/>
      <c r="L118" s="22"/>
      <c r="M118" s="9" t="s">
        <v>4</v>
      </c>
      <c r="N118" s="19"/>
    </row>
    <row r="119" spans="1:14" x14ac:dyDescent="0.25">
      <c r="A119" s="6"/>
      <c r="B119" s="17"/>
      <c r="C119" s="6"/>
      <c r="D119" s="6"/>
      <c r="E119" s="6"/>
      <c r="F119" s="6"/>
      <c r="G119" s="6"/>
      <c r="H119" s="6"/>
      <c r="I119" s="6"/>
      <c r="J119" s="6"/>
      <c r="K119" s="16"/>
      <c r="L119" s="22"/>
      <c r="M119" s="9" t="s">
        <v>4</v>
      </c>
      <c r="N119" s="19"/>
    </row>
    <row r="120" spans="1:14" x14ac:dyDescent="0.25">
      <c r="A120" s="6"/>
      <c r="B120" s="17"/>
      <c r="C120" s="6"/>
      <c r="D120" s="6"/>
      <c r="E120" s="6"/>
      <c r="F120" s="6"/>
      <c r="G120" s="6"/>
      <c r="H120" s="6"/>
      <c r="I120" s="6"/>
      <c r="J120" s="6"/>
      <c r="K120" s="16"/>
      <c r="L120" s="22"/>
      <c r="M120" s="9" t="s">
        <v>4</v>
      </c>
      <c r="N120" s="19"/>
    </row>
    <row r="121" spans="1:14" x14ac:dyDescent="0.25">
      <c r="A121" s="6"/>
      <c r="B121" s="17"/>
      <c r="C121" s="6"/>
      <c r="D121" s="6"/>
      <c r="E121" s="6"/>
      <c r="F121" s="6"/>
      <c r="G121" s="6"/>
      <c r="H121" s="6"/>
      <c r="I121" s="6"/>
      <c r="J121" s="6"/>
      <c r="K121" s="16"/>
      <c r="L121" s="22"/>
      <c r="M121" s="9" t="s">
        <v>4</v>
      </c>
      <c r="N121" s="19"/>
    </row>
    <row r="122" spans="1:14" x14ac:dyDescent="0.25">
      <c r="A122" s="6"/>
      <c r="B122" s="17"/>
      <c r="C122" s="6"/>
      <c r="D122" s="6"/>
      <c r="E122" s="6"/>
      <c r="F122" s="6"/>
      <c r="G122" s="6"/>
      <c r="H122" s="6"/>
      <c r="I122" s="6"/>
      <c r="J122" s="6"/>
      <c r="K122" s="18"/>
      <c r="L122" s="22"/>
      <c r="M122" s="9" t="s">
        <v>4</v>
      </c>
      <c r="N122" s="19"/>
    </row>
    <row r="123" spans="1:14" x14ac:dyDescent="0.25">
      <c r="A123" s="6"/>
      <c r="B123" s="17"/>
      <c r="C123" s="6"/>
      <c r="D123" s="6"/>
      <c r="E123" s="6"/>
      <c r="F123" s="6"/>
      <c r="G123" s="6"/>
      <c r="H123" s="6"/>
      <c r="I123" s="6"/>
      <c r="J123" s="6"/>
      <c r="K123" s="18"/>
      <c r="L123" s="22"/>
      <c r="M123" s="9" t="s">
        <v>4</v>
      </c>
      <c r="N123" s="19"/>
    </row>
    <row r="124" spans="1:14" x14ac:dyDescent="0.25">
      <c r="A124" s="6"/>
      <c r="B124" s="17"/>
      <c r="C124" s="6"/>
      <c r="D124" s="6"/>
      <c r="E124" s="6"/>
      <c r="F124" s="6"/>
      <c r="G124" s="6"/>
      <c r="H124" s="6"/>
      <c r="I124" s="6"/>
      <c r="J124" s="6"/>
      <c r="K124" s="18"/>
      <c r="L124" s="22"/>
      <c r="M124" s="9" t="s">
        <v>4</v>
      </c>
      <c r="N124" s="19"/>
    </row>
    <row r="125" spans="1:14" x14ac:dyDescent="0.25">
      <c r="A125" s="6"/>
      <c r="B125" s="17"/>
      <c r="C125" s="6"/>
      <c r="D125" s="6"/>
      <c r="E125" s="6"/>
      <c r="F125" s="6"/>
      <c r="G125" s="6"/>
      <c r="H125" s="6"/>
      <c r="I125" s="6"/>
      <c r="J125" s="6"/>
      <c r="K125" s="18"/>
      <c r="L125" s="22"/>
      <c r="M125" s="9" t="s">
        <v>4</v>
      </c>
      <c r="N125" s="19"/>
    </row>
    <row r="126" spans="1:14" x14ac:dyDescent="0.25">
      <c r="A126" s="6"/>
      <c r="B126" s="17"/>
      <c r="C126" s="6"/>
      <c r="D126" s="6"/>
      <c r="E126" s="6"/>
      <c r="F126" s="6"/>
      <c r="G126" s="6"/>
      <c r="H126" s="6"/>
      <c r="I126" s="6"/>
      <c r="J126" s="6"/>
      <c r="K126" s="18"/>
      <c r="L126" s="22"/>
      <c r="M126" s="9" t="s">
        <v>4</v>
      </c>
      <c r="N126" s="19"/>
    </row>
    <row r="127" spans="1:14" x14ac:dyDescent="0.25">
      <c r="A127" s="6"/>
      <c r="B127" s="17"/>
      <c r="C127" s="6"/>
      <c r="D127" s="6"/>
      <c r="E127" s="6"/>
      <c r="F127" s="6"/>
      <c r="G127" s="6"/>
      <c r="H127" s="6"/>
      <c r="I127" s="6"/>
      <c r="J127" s="6"/>
      <c r="K127" s="18"/>
      <c r="L127" s="22"/>
      <c r="M127" s="9" t="s">
        <v>4</v>
      </c>
      <c r="N127" s="19"/>
    </row>
    <row r="128" spans="1:14" x14ac:dyDescent="0.25">
      <c r="A128" s="6"/>
      <c r="B128" s="17"/>
      <c r="C128" s="6"/>
      <c r="D128" s="6"/>
      <c r="E128" s="6"/>
      <c r="F128" s="6"/>
      <c r="G128" s="6"/>
      <c r="H128" s="6"/>
      <c r="I128" s="6"/>
      <c r="J128" s="6"/>
      <c r="K128" s="18"/>
      <c r="L128" s="22"/>
      <c r="M128" s="9" t="s">
        <v>4</v>
      </c>
      <c r="N128" s="19"/>
    </row>
    <row r="129" spans="2:14" x14ac:dyDescent="0.25">
      <c r="B129" s="13"/>
      <c r="K129" s="9"/>
      <c r="L129" s="23"/>
      <c r="M129" s="9" t="s">
        <v>4</v>
      </c>
      <c r="N129" s="19"/>
    </row>
    <row r="130" spans="2:14" x14ac:dyDescent="0.25">
      <c r="B130" s="13"/>
      <c r="K130" s="9"/>
      <c r="L130" s="23"/>
      <c r="M130" s="9" t="s">
        <v>4</v>
      </c>
      <c r="N130" s="19"/>
    </row>
    <row r="131" spans="2:14" x14ac:dyDescent="0.25">
      <c r="B131" s="13"/>
      <c r="K131" s="9"/>
      <c r="L131" s="23"/>
      <c r="M131" s="9" t="s">
        <v>4</v>
      </c>
      <c r="N131" s="19"/>
    </row>
    <row r="132" spans="2:14" x14ac:dyDescent="0.25">
      <c r="B132" s="13"/>
      <c r="K132" s="9"/>
      <c r="L132" s="23"/>
      <c r="M132" s="9" t="s">
        <v>4</v>
      </c>
      <c r="N132" s="19"/>
    </row>
    <row r="133" spans="2:14" x14ac:dyDescent="0.25">
      <c r="B133" s="13"/>
      <c r="K133" s="9"/>
      <c r="L133" s="23"/>
      <c r="M133" s="9" t="s">
        <v>4</v>
      </c>
      <c r="N133" s="19"/>
    </row>
    <row r="134" spans="2:14" x14ac:dyDescent="0.25">
      <c r="B134" s="13"/>
      <c r="K134" s="9"/>
      <c r="L134" s="23"/>
      <c r="M134" s="9" t="s">
        <v>4</v>
      </c>
      <c r="N134" s="19"/>
    </row>
    <row r="135" spans="2:14" x14ac:dyDescent="0.25">
      <c r="B135" s="13"/>
      <c r="K135" s="9"/>
      <c r="L135" s="23"/>
      <c r="M135" s="9" t="s">
        <v>4</v>
      </c>
      <c r="N135" s="19"/>
    </row>
    <row r="136" spans="2:14" x14ac:dyDescent="0.25">
      <c r="B136" s="13"/>
      <c r="K136" s="9"/>
      <c r="L136" s="23"/>
      <c r="M136" s="9" t="s">
        <v>4</v>
      </c>
      <c r="N136" s="19"/>
    </row>
    <row r="137" spans="2:14" x14ac:dyDescent="0.25">
      <c r="B137" s="13"/>
      <c r="K137" s="9"/>
      <c r="L137" s="23"/>
      <c r="M137" s="9" t="s">
        <v>4</v>
      </c>
      <c r="N137" s="19"/>
    </row>
    <row r="138" spans="2:14" x14ac:dyDescent="0.25">
      <c r="B138" s="13"/>
      <c r="K138" s="9"/>
      <c r="L138" s="23"/>
      <c r="M138" s="9" t="s">
        <v>4</v>
      </c>
      <c r="N138" s="19"/>
    </row>
    <row r="139" spans="2:14" x14ac:dyDescent="0.25">
      <c r="B139" s="13"/>
      <c r="K139" s="9"/>
      <c r="L139" s="23"/>
      <c r="M139" s="9" t="s">
        <v>4</v>
      </c>
      <c r="N139" s="19"/>
    </row>
    <row r="140" spans="2:14" x14ac:dyDescent="0.25">
      <c r="B140" s="13"/>
      <c r="K140" s="9"/>
      <c r="L140" s="23"/>
      <c r="M140" s="9" t="s">
        <v>4</v>
      </c>
      <c r="N140" s="19"/>
    </row>
    <row r="141" spans="2:14" x14ac:dyDescent="0.25">
      <c r="B141" s="13"/>
      <c r="K141" s="9"/>
      <c r="L141" s="23"/>
      <c r="M141" s="9" t="s">
        <v>4</v>
      </c>
      <c r="N141" s="19"/>
    </row>
    <row r="142" spans="2:14" x14ac:dyDescent="0.25">
      <c r="B142" s="13"/>
      <c r="K142" s="9"/>
      <c r="L142" s="23"/>
      <c r="M142" s="9" t="s">
        <v>4</v>
      </c>
      <c r="N142" s="19"/>
    </row>
    <row r="143" spans="2:14" x14ac:dyDescent="0.25">
      <c r="B143" s="13"/>
      <c r="K143" s="9"/>
      <c r="L143" s="23"/>
      <c r="M143" s="9" t="s">
        <v>4</v>
      </c>
      <c r="N143" s="19"/>
    </row>
    <row r="144" spans="2:14" x14ac:dyDescent="0.25">
      <c r="B144" s="13"/>
      <c r="K144" s="9"/>
      <c r="L144" s="23"/>
      <c r="M144" s="9" t="s">
        <v>4</v>
      </c>
      <c r="N144" s="19"/>
    </row>
    <row r="145" spans="2:14" x14ac:dyDescent="0.25">
      <c r="B145" s="13"/>
      <c r="K145" s="9"/>
      <c r="L145" s="23"/>
      <c r="M145" s="9" t="s">
        <v>4</v>
      </c>
      <c r="N145" s="19"/>
    </row>
    <row r="146" spans="2:14" x14ac:dyDescent="0.25">
      <c r="B146" s="13"/>
      <c r="K146" s="9"/>
      <c r="L146" s="23"/>
      <c r="M146" s="9" t="s">
        <v>4</v>
      </c>
      <c r="N146" s="19"/>
    </row>
    <row r="147" spans="2:14" x14ac:dyDescent="0.25">
      <c r="B147" s="13"/>
      <c r="K147" s="9"/>
      <c r="L147" s="23"/>
      <c r="M147" s="9" t="s">
        <v>4</v>
      </c>
      <c r="N147" s="19"/>
    </row>
    <row r="148" spans="2:14" x14ac:dyDescent="0.25">
      <c r="B148" s="13"/>
      <c r="K148" s="9"/>
      <c r="L148" s="23"/>
      <c r="M148" s="9" t="s">
        <v>4</v>
      </c>
      <c r="N148" s="20"/>
    </row>
    <row r="149" spans="2:14" x14ac:dyDescent="0.25">
      <c r="B149" s="13"/>
      <c r="K149" s="9"/>
      <c r="L149" s="23"/>
      <c r="M149" s="9" t="s">
        <v>4</v>
      </c>
      <c r="N149" s="20"/>
    </row>
    <row r="150" spans="2:14" x14ac:dyDescent="0.25">
      <c r="B150" s="13"/>
      <c r="K150" s="9"/>
      <c r="L150" s="23"/>
      <c r="M150" s="9" t="s">
        <v>4</v>
      </c>
      <c r="N150" s="20"/>
    </row>
    <row r="151" spans="2:14" x14ac:dyDescent="0.25">
      <c r="B151" s="13"/>
      <c r="K151" s="9"/>
      <c r="L151" s="23"/>
      <c r="M151" s="9" t="s">
        <v>4</v>
      </c>
      <c r="N151" s="20"/>
    </row>
    <row r="152" spans="2:14" x14ac:dyDescent="0.25">
      <c r="B152" s="13"/>
      <c r="K152" s="9"/>
      <c r="L152" s="23"/>
      <c r="M152" s="9" t="s">
        <v>4</v>
      </c>
      <c r="N152" s="20"/>
    </row>
    <row r="153" spans="2:14" x14ac:dyDescent="0.25">
      <c r="B153" s="13"/>
      <c r="K153" s="9"/>
      <c r="L153" s="23"/>
      <c r="M153" s="9" t="s">
        <v>4</v>
      </c>
      <c r="N153" s="20"/>
    </row>
    <row r="154" spans="2:14" x14ac:dyDescent="0.25">
      <c r="B154" s="13"/>
      <c r="K154" s="9"/>
      <c r="L154" s="23"/>
      <c r="M154" s="9" t="s">
        <v>4</v>
      </c>
      <c r="N154" s="20"/>
    </row>
    <row r="155" spans="2:14" x14ac:dyDescent="0.25">
      <c r="B155" s="13"/>
      <c r="K155" s="9"/>
      <c r="L155" s="23"/>
      <c r="M155" s="9" t="s">
        <v>4</v>
      </c>
      <c r="N155" s="20"/>
    </row>
    <row r="156" spans="2:14" x14ac:dyDescent="0.25">
      <c r="B156" s="13"/>
      <c r="K156" s="9"/>
      <c r="L156" s="23"/>
      <c r="M156" s="9" t="s">
        <v>4</v>
      </c>
      <c r="N156" s="20"/>
    </row>
    <row r="157" spans="2:14" x14ac:dyDescent="0.25">
      <c r="B157" s="13"/>
      <c r="K157" s="9"/>
      <c r="L157" s="23"/>
      <c r="M157" s="9" t="s">
        <v>4</v>
      </c>
      <c r="N157" s="20"/>
    </row>
    <row r="158" spans="2:14" x14ac:dyDescent="0.25">
      <c r="B158" s="13"/>
      <c r="K158" s="9"/>
      <c r="L158" s="23"/>
      <c r="M158" s="9" t="s">
        <v>4</v>
      </c>
      <c r="N158" s="20"/>
    </row>
    <row r="159" spans="2:14" x14ac:dyDescent="0.25">
      <c r="B159" s="13"/>
      <c r="K159" s="9"/>
      <c r="L159" s="23"/>
      <c r="M159" s="9" t="s">
        <v>4</v>
      </c>
      <c r="N159" s="20"/>
    </row>
    <row r="160" spans="2:14" x14ac:dyDescent="0.25">
      <c r="B160" s="13"/>
      <c r="K160" s="9"/>
      <c r="L160" s="23"/>
      <c r="M160" s="9" t="s">
        <v>4</v>
      </c>
      <c r="N160" s="20"/>
    </row>
    <row r="161" spans="2:14" x14ac:dyDescent="0.25">
      <c r="B161" s="13"/>
      <c r="K161" s="9"/>
      <c r="L161" s="23"/>
      <c r="M161" s="9" t="s">
        <v>4</v>
      </c>
      <c r="N161" s="20"/>
    </row>
    <row r="162" spans="2:14" x14ac:dyDescent="0.25">
      <c r="B162" s="13"/>
      <c r="K162" s="9"/>
      <c r="L162" s="23"/>
      <c r="M162" s="9" t="s">
        <v>4</v>
      </c>
      <c r="N162" s="20"/>
    </row>
    <row r="163" spans="2:14" x14ac:dyDescent="0.25">
      <c r="B163" s="13"/>
      <c r="K163" s="9"/>
      <c r="L163" s="23"/>
      <c r="M163" s="9" t="s">
        <v>4</v>
      </c>
      <c r="N163" s="20"/>
    </row>
    <row r="164" spans="2:14" x14ac:dyDescent="0.25">
      <c r="B164" s="13"/>
      <c r="K164" s="9"/>
      <c r="L164" s="23"/>
      <c r="M164" s="9" t="s">
        <v>4</v>
      </c>
      <c r="N164" s="20"/>
    </row>
    <row r="165" spans="2:14" x14ac:dyDescent="0.25">
      <c r="B165" s="13"/>
      <c r="K165" s="9"/>
      <c r="L165" s="23"/>
      <c r="M165" s="9" t="s">
        <v>4</v>
      </c>
      <c r="N165" s="20"/>
    </row>
    <row r="166" spans="2:14" x14ac:dyDescent="0.25">
      <c r="B166" s="13"/>
      <c r="K166" s="9"/>
      <c r="L166" s="23"/>
      <c r="M166" s="9" t="s">
        <v>4</v>
      </c>
      <c r="N166" s="20"/>
    </row>
    <row r="167" spans="2:14" x14ac:dyDescent="0.25">
      <c r="B167" s="13"/>
      <c r="K167" s="9"/>
      <c r="L167" s="23"/>
      <c r="M167" s="9" t="s">
        <v>4</v>
      </c>
      <c r="N167" s="20"/>
    </row>
    <row r="168" spans="2:14" x14ac:dyDescent="0.25">
      <c r="B168" s="13"/>
      <c r="K168" s="9"/>
      <c r="L168" s="23"/>
      <c r="M168" s="9" t="s">
        <v>4</v>
      </c>
      <c r="N168" s="20"/>
    </row>
    <row r="169" spans="2:14" x14ac:dyDescent="0.25">
      <c r="B169" s="13"/>
      <c r="K169" s="9"/>
      <c r="L169" s="23"/>
      <c r="M169" s="9" t="s">
        <v>4</v>
      </c>
      <c r="N169" s="20"/>
    </row>
    <row r="170" spans="2:14" x14ac:dyDescent="0.25">
      <c r="B170" s="13"/>
      <c r="K170" s="9"/>
      <c r="L170" s="23"/>
      <c r="M170" s="9" t="s">
        <v>4</v>
      </c>
      <c r="N170" s="20"/>
    </row>
    <row r="171" spans="2:14" x14ac:dyDescent="0.25">
      <c r="B171" s="13"/>
      <c r="K171" s="9"/>
      <c r="L171" s="23"/>
      <c r="M171" s="9" t="s">
        <v>4</v>
      </c>
      <c r="N171" s="20"/>
    </row>
    <row r="172" spans="2:14" x14ac:dyDescent="0.25">
      <c r="B172" s="13"/>
      <c r="K172" s="9"/>
      <c r="L172" s="23"/>
      <c r="M172" s="9" t="s">
        <v>4</v>
      </c>
      <c r="N172" s="20"/>
    </row>
    <row r="173" spans="2:14" x14ac:dyDescent="0.25">
      <c r="B173" s="13"/>
      <c r="K173" s="9"/>
      <c r="L173" s="23"/>
      <c r="M173" s="9" t="s">
        <v>4</v>
      </c>
      <c r="N173" s="20"/>
    </row>
    <row r="174" spans="2:14" x14ac:dyDescent="0.25">
      <c r="B174" s="13"/>
      <c r="K174" s="9"/>
      <c r="L174" s="23"/>
      <c r="M174" s="9" t="s">
        <v>4</v>
      </c>
      <c r="N174" s="20"/>
    </row>
    <row r="175" spans="2:14" x14ac:dyDescent="0.25">
      <c r="B175" s="13"/>
      <c r="K175" s="9"/>
      <c r="L175" s="23"/>
      <c r="M175" s="9" t="s">
        <v>4</v>
      </c>
      <c r="N175" s="20"/>
    </row>
    <row r="176" spans="2:14" x14ac:dyDescent="0.25">
      <c r="B176" s="13"/>
      <c r="K176" s="9"/>
      <c r="L176" s="23"/>
      <c r="M176" s="9" t="s">
        <v>4</v>
      </c>
      <c r="N176" s="20"/>
    </row>
    <row r="177" spans="2:14" x14ac:dyDescent="0.25">
      <c r="B177" s="13"/>
      <c r="K177" s="9"/>
      <c r="L177" s="23"/>
      <c r="M177" s="9" t="s">
        <v>4</v>
      </c>
      <c r="N177" s="20"/>
    </row>
    <row r="178" spans="2:14" x14ac:dyDescent="0.25">
      <c r="B178" s="13"/>
      <c r="K178" s="9"/>
      <c r="L178" s="23"/>
      <c r="M178" s="9" t="s">
        <v>4</v>
      </c>
      <c r="N178" s="20"/>
    </row>
    <row r="179" spans="2:14" x14ac:dyDescent="0.25">
      <c r="B179" s="13"/>
      <c r="K179" s="9"/>
      <c r="L179" s="23"/>
      <c r="M179" s="9" t="s">
        <v>4</v>
      </c>
      <c r="N179" s="20"/>
    </row>
    <row r="180" spans="2:14" x14ac:dyDescent="0.25">
      <c r="B180" s="13"/>
      <c r="K180" s="9"/>
      <c r="L180" s="23"/>
      <c r="M180" s="9" t="s">
        <v>4</v>
      </c>
      <c r="N180" s="20"/>
    </row>
    <row r="181" spans="2:14" x14ac:dyDescent="0.25">
      <c r="B181" s="13"/>
      <c r="K181" s="9"/>
      <c r="L181" s="23"/>
      <c r="M181" s="9" t="s">
        <v>4</v>
      </c>
      <c r="N181" s="20"/>
    </row>
    <row r="182" spans="2:14" x14ac:dyDescent="0.25">
      <c r="B182" s="13"/>
      <c r="K182" s="9"/>
      <c r="L182" s="23"/>
      <c r="M182" s="9" t="s">
        <v>4</v>
      </c>
      <c r="N182" s="20"/>
    </row>
    <row r="183" spans="2:14" x14ac:dyDescent="0.25">
      <c r="B183" s="13"/>
      <c r="K183" s="9"/>
      <c r="L183" s="23"/>
      <c r="M183" s="9" t="s">
        <v>4</v>
      </c>
      <c r="N183" s="20"/>
    </row>
    <row r="184" spans="2:14" x14ac:dyDescent="0.25">
      <c r="B184" s="13"/>
      <c r="K184" s="9"/>
      <c r="L184" s="23"/>
      <c r="M184" s="9" t="s">
        <v>4</v>
      </c>
      <c r="N184" s="20"/>
    </row>
    <row r="185" spans="2:14" x14ac:dyDescent="0.25">
      <c r="B185" s="13"/>
      <c r="K185" s="9"/>
      <c r="L185" s="23"/>
      <c r="M185" s="9" t="s">
        <v>4</v>
      </c>
      <c r="N185" s="20"/>
    </row>
    <row r="186" spans="2:14" x14ac:dyDescent="0.25">
      <c r="B186" s="13"/>
      <c r="K186" s="9"/>
      <c r="L186" s="23"/>
      <c r="M186" s="9" t="s">
        <v>4</v>
      </c>
      <c r="N186" s="20"/>
    </row>
    <row r="187" spans="2:14" x14ac:dyDescent="0.25">
      <c r="B187" s="13"/>
      <c r="K187" s="9"/>
      <c r="L187" s="23"/>
      <c r="M187" s="9" t="s">
        <v>4</v>
      </c>
      <c r="N187" s="20"/>
    </row>
    <row r="188" spans="2:14" x14ac:dyDescent="0.25">
      <c r="B188" s="13"/>
      <c r="K188" s="9"/>
      <c r="L188" s="23"/>
      <c r="M188" s="9" t="s">
        <v>4</v>
      </c>
      <c r="N188" s="20"/>
    </row>
    <row r="189" spans="2:14" x14ac:dyDescent="0.25">
      <c r="B189" s="13"/>
      <c r="K189" s="9"/>
      <c r="L189" s="23"/>
      <c r="M189" s="9" t="s">
        <v>4</v>
      </c>
      <c r="N189" s="20"/>
    </row>
    <row r="190" spans="2:14" x14ac:dyDescent="0.25">
      <c r="B190" s="13"/>
      <c r="K190" s="9"/>
      <c r="L190" s="23"/>
      <c r="M190" s="9" t="s">
        <v>4</v>
      </c>
      <c r="N190" s="20"/>
    </row>
    <row r="191" spans="2:14" x14ac:dyDescent="0.25">
      <c r="B191" s="13"/>
      <c r="K191" s="9"/>
      <c r="L191" s="23"/>
      <c r="M191" s="9" t="s">
        <v>4</v>
      </c>
      <c r="N191" s="20"/>
    </row>
    <row r="192" spans="2:14" x14ac:dyDescent="0.25">
      <c r="B192" s="13"/>
      <c r="K192" s="9"/>
      <c r="L192" s="23"/>
      <c r="M192" s="9" t="s">
        <v>4</v>
      </c>
      <c r="N192" s="20"/>
    </row>
    <row r="193" spans="2:14" x14ac:dyDescent="0.25">
      <c r="B193" s="13"/>
      <c r="K193" s="9"/>
      <c r="L193" s="23"/>
      <c r="M193" s="9" t="s">
        <v>4</v>
      </c>
      <c r="N193" s="20"/>
    </row>
    <row r="194" spans="2:14" x14ac:dyDescent="0.25">
      <c r="B194" s="13"/>
      <c r="K194" s="9"/>
      <c r="L194" s="23"/>
      <c r="M194" s="9" t="s">
        <v>4</v>
      </c>
      <c r="N194" s="20"/>
    </row>
    <row r="195" spans="2:14" x14ac:dyDescent="0.25">
      <c r="B195" s="13"/>
      <c r="K195" s="9"/>
      <c r="L195" s="23"/>
      <c r="M195" s="9" t="s">
        <v>4</v>
      </c>
      <c r="N195" s="20"/>
    </row>
    <row r="196" spans="2:14" x14ac:dyDescent="0.25">
      <c r="B196" s="13"/>
      <c r="K196" s="9"/>
      <c r="L196" s="23"/>
      <c r="M196" s="9" t="s">
        <v>4</v>
      </c>
      <c r="N196" s="20"/>
    </row>
    <row r="197" spans="2:14" x14ac:dyDescent="0.25">
      <c r="B197" s="13"/>
      <c r="K197" s="9"/>
      <c r="L197" s="23"/>
      <c r="M197" s="9" t="s">
        <v>4</v>
      </c>
      <c r="N197" s="20"/>
    </row>
    <row r="198" spans="2:14" x14ac:dyDescent="0.25">
      <c r="B198" s="13"/>
      <c r="K198" s="9"/>
      <c r="L198" s="23"/>
      <c r="M198" s="9" t="s">
        <v>4</v>
      </c>
      <c r="N198" s="20"/>
    </row>
    <row r="199" spans="2:14" x14ac:dyDescent="0.25">
      <c r="B199" s="13"/>
      <c r="K199" s="9"/>
      <c r="L199" s="23"/>
      <c r="M199" s="9" t="s">
        <v>4</v>
      </c>
      <c r="N199" s="20"/>
    </row>
    <row r="200" spans="2:14" x14ac:dyDescent="0.25">
      <c r="B200" s="13"/>
      <c r="K200" s="9"/>
      <c r="L200" s="23"/>
      <c r="M200" s="9" t="s">
        <v>4</v>
      </c>
      <c r="N200" s="20"/>
    </row>
    <row r="201" spans="2:14" x14ac:dyDescent="0.25">
      <c r="B201" s="13"/>
      <c r="K201" s="9"/>
      <c r="L201" s="23"/>
      <c r="M201" s="9" t="s">
        <v>4</v>
      </c>
      <c r="N201" s="20"/>
    </row>
    <row r="202" spans="2:14" x14ac:dyDescent="0.25">
      <c r="B202" s="13"/>
      <c r="K202" s="9"/>
      <c r="L202" s="23"/>
      <c r="M202" s="9" t="s">
        <v>4</v>
      </c>
      <c r="N202" s="20"/>
    </row>
    <row r="203" spans="2:14" x14ac:dyDescent="0.25">
      <c r="B203" s="13"/>
      <c r="K203" s="9"/>
      <c r="L203" s="23"/>
      <c r="M203" s="9" t="s">
        <v>4</v>
      </c>
      <c r="N203" s="20"/>
    </row>
    <row r="204" spans="2:14" x14ac:dyDescent="0.25">
      <c r="B204" s="13"/>
      <c r="K204" s="9"/>
      <c r="L204" s="23"/>
      <c r="M204" s="9" t="s">
        <v>4</v>
      </c>
      <c r="N204" s="20"/>
    </row>
    <row r="205" spans="2:14" x14ac:dyDescent="0.25">
      <c r="B205" s="13"/>
      <c r="K205" s="9"/>
      <c r="L205" s="23"/>
      <c r="M205" s="9" t="s">
        <v>4</v>
      </c>
      <c r="N205" s="20"/>
    </row>
    <row r="206" spans="2:14" x14ac:dyDescent="0.25">
      <c r="B206" s="13"/>
      <c r="K206" s="9"/>
      <c r="L206" s="23"/>
      <c r="M206" s="9" t="s">
        <v>4</v>
      </c>
      <c r="N206" s="20"/>
    </row>
    <row r="207" spans="2:14" x14ac:dyDescent="0.25">
      <c r="B207" s="13"/>
      <c r="K207" s="9"/>
      <c r="L207" s="23"/>
      <c r="M207" s="9" t="s">
        <v>4</v>
      </c>
      <c r="N207" s="20"/>
    </row>
    <row r="208" spans="2:14" x14ac:dyDescent="0.25">
      <c r="B208" s="13"/>
      <c r="K208" s="9"/>
      <c r="L208" s="23"/>
      <c r="M208" s="9" t="s">
        <v>4</v>
      </c>
      <c r="N208" s="20"/>
    </row>
    <row r="209" spans="2:14" x14ac:dyDescent="0.25">
      <c r="B209" s="13"/>
      <c r="K209" s="9"/>
      <c r="L209" s="23"/>
      <c r="M209" s="9" t="s">
        <v>4</v>
      </c>
      <c r="N209" s="20"/>
    </row>
    <row r="210" spans="2:14" x14ac:dyDescent="0.25">
      <c r="B210" s="13"/>
      <c r="K210" s="9"/>
      <c r="L210" s="23"/>
      <c r="M210" s="9" t="s">
        <v>4</v>
      </c>
      <c r="N210" s="20"/>
    </row>
    <row r="211" spans="2:14" x14ac:dyDescent="0.25">
      <c r="B211" s="13"/>
      <c r="K211" s="9"/>
      <c r="L211" s="23"/>
      <c r="M211" s="9" t="s">
        <v>4</v>
      </c>
      <c r="N211" s="20"/>
    </row>
    <row r="212" spans="2:14" x14ac:dyDescent="0.25">
      <c r="B212" s="13"/>
      <c r="K212" s="9"/>
      <c r="L212" s="23"/>
      <c r="M212" s="9" t="s">
        <v>4</v>
      </c>
      <c r="N212" s="20"/>
    </row>
    <row r="213" spans="2:14" x14ac:dyDescent="0.25">
      <c r="B213" s="13"/>
      <c r="K213" s="9"/>
      <c r="L213" s="23"/>
      <c r="M213" s="9" t="s">
        <v>4</v>
      </c>
      <c r="N213" s="9"/>
    </row>
    <row r="214" spans="2:14" x14ac:dyDescent="0.25">
      <c r="B214" s="13"/>
      <c r="K214" s="9"/>
      <c r="L214" s="23"/>
      <c r="M214" s="9" t="s">
        <v>4</v>
      </c>
      <c r="N214" s="9"/>
    </row>
    <row r="215" spans="2:14" x14ac:dyDescent="0.25">
      <c r="B215" s="13"/>
      <c r="K215" s="9"/>
      <c r="L215" s="23"/>
      <c r="M215" s="9" t="s">
        <v>4</v>
      </c>
      <c r="N215" s="9"/>
    </row>
    <row r="216" spans="2:14" x14ac:dyDescent="0.25">
      <c r="B216" s="13"/>
      <c r="K216" s="9"/>
      <c r="L216" s="23"/>
      <c r="M216" s="9" t="s">
        <v>4</v>
      </c>
      <c r="N216" s="9"/>
    </row>
    <row r="217" spans="2:14" x14ac:dyDescent="0.25">
      <c r="B217" s="13"/>
      <c r="K217" s="9"/>
      <c r="L217" s="23"/>
      <c r="M217" s="9" t="s">
        <v>4</v>
      </c>
      <c r="N217" s="9"/>
    </row>
    <row r="218" spans="2:14" x14ac:dyDescent="0.25">
      <c r="B218" s="13"/>
      <c r="K218" s="9"/>
      <c r="L218" s="23"/>
      <c r="M218" s="9" t="s">
        <v>4</v>
      </c>
      <c r="N218" s="9"/>
    </row>
    <row r="219" spans="2:14" x14ac:dyDescent="0.25">
      <c r="B219" s="13"/>
      <c r="K219" s="9"/>
      <c r="L219" s="23"/>
      <c r="M219" s="9" t="s">
        <v>4</v>
      </c>
      <c r="N219" s="9"/>
    </row>
    <row r="220" spans="2:14" x14ac:dyDescent="0.25">
      <c r="B220" s="13"/>
      <c r="K220" s="9"/>
      <c r="L220" s="23"/>
      <c r="M220" s="9" t="s">
        <v>4</v>
      </c>
      <c r="N220" s="9"/>
    </row>
    <row r="221" spans="2:14" x14ac:dyDescent="0.25">
      <c r="B221" s="13"/>
      <c r="K221" s="9"/>
      <c r="L221" s="23"/>
      <c r="M221" s="9" t="s">
        <v>4</v>
      </c>
      <c r="N221" s="9"/>
    </row>
    <row r="222" spans="2:14" x14ac:dyDescent="0.25">
      <c r="B222" s="13"/>
      <c r="K222" s="9"/>
      <c r="L222" s="23"/>
      <c r="M222" s="9" t="s">
        <v>4</v>
      </c>
      <c r="N222" s="9"/>
    </row>
    <row r="223" spans="2:14" x14ac:dyDescent="0.25">
      <c r="B223" s="13"/>
      <c r="K223" s="9"/>
      <c r="L223" s="23"/>
      <c r="M223" s="9" t="s">
        <v>4</v>
      </c>
      <c r="N223" s="9"/>
    </row>
    <row r="224" spans="2:14" x14ac:dyDescent="0.25">
      <c r="B224" s="13"/>
      <c r="K224" s="9"/>
      <c r="L224" s="23"/>
      <c r="M224" s="9" t="s">
        <v>4</v>
      </c>
      <c r="N224" s="9"/>
    </row>
    <row r="225" spans="2:14" x14ac:dyDescent="0.25">
      <c r="B225" s="13"/>
      <c r="K225" s="9"/>
      <c r="L225" s="23"/>
      <c r="M225" s="9" t="s">
        <v>4</v>
      </c>
      <c r="N225" s="9"/>
    </row>
    <row r="226" spans="2:14" x14ac:dyDescent="0.25">
      <c r="B226" s="13"/>
      <c r="K226" s="9"/>
      <c r="L226" s="23"/>
      <c r="M226" s="9" t="s">
        <v>4</v>
      </c>
      <c r="N226" s="9"/>
    </row>
    <row r="227" spans="2:14" x14ac:dyDescent="0.25">
      <c r="B227" s="13"/>
      <c r="K227" s="9"/>
      <c r="L227" s="23"/>
      <c r="M227" s="9" t="s">
        <v>4</v>
      </c>
      <c r="N227" s="9"/>
    </row>
    <row r="228" spans="2:14" x14ac:dyDescent="0.25">
      <c r="B228" s="13"/>
      <c r="K228" s="9"/>
      <c r="L228" s="23"/>
      <c r="M228" s="9" t="s">
        <v>4</v>
      </c>
      <c r="N228" s="9"/>
    </row>
    <row r="229" spans="2:14" x14ac:dyDescent="0.25">
      <c r="B229" s="13"/>
      <c r="K229" s="9"/>
      <c r="L229" s="23"/>
      <c r="M229" s="9" t="s">
        <v>4</v>
      </c>
      <c r="N229" s="9"/>
    </row>
    <row r="230" spans="2:14" x14ac:dyDescent="0.25">
      <c r="B230" s="13"/>
      <c r="K230" s="9"/>
      <c r="L230" s="23"/>
      <c r="M230" s="9" t="s">
        <v>4</v>
      </c>
      <c r="N230" s="9"/>
    </row>
    <row r="231" spans="2:14" x14ac:dyDescent="0.25">
      <c r="B231" s="13"/>
      <c r="K231" s="9"/>
      <c r="L231" s="23"/>
      <c r="M231" s="9" t="s">
        <v>4</v>
      </c>
      <c r="N231" s="9"/>
    </row>
    <row r="232" spans="2:14" x14ac:dyDescent="0.25">
      <c r="B232" s="13"/>
      <c r="K232" s="9"/>
      <c r="L232" s="23"/>
      <c r="M232" s="9" t="s">
        <v>4</v>
      </c>
      <c r="N232" s="9"/>
    </row>
    <row r="233" spans="2:14" x14ac:dyDescent="0.25">
      <c r="B233" s="13"/>
      <c r="K233" s="9"/>
      <c r="L233" s="23"/>
      <c r="M233" s="9" t="s">
        <v>4</v>
      </c>
      <c r="N233" s="9"/>
    </row>
    <row r="234" spans="2:14" x14ac:dyDescent="0.25">
      <c r="B234" s="13"/>
      <c r="K234" s="9"/>
      <c r="L234" s="23"/>
      <c r="M234" s="9" t="s">
        <v>4</v>
      </c>
      <c r="N234" s="9"/>
    </row>
    <row r="235" spans="2:14" x14ac:dyDescent="0.25">
      <c r="B235" s="13"/>
      <c r="K235" s="9"/>
      <c r="L235" s="23"/>
      <c r="M235" s="9" t="s">
        <v>4</v>
      </c>
      <c r="N235" s="9"/>
    </row>
    <row r="236" spans="2:14" x14ac:dyDescent="0.25">
      <c r="B236" s="13"/>
      <c r="K236" s="9"/>
      <c r="L236" s="23"/>
      <c r="M236" s="9" t="s">
        <v>4</v>
      </c>
      <c r="N236" s="9"/>
    </row>
    <row r="237" spans="2:14" x14ac:dyDescent="0.25">
      <c r="B237" s="13"/>
      <c r="K237" s="9"/>
      <c r="L237" s="23"/>
      <c r="M237" s="9" t="s">
        <v>4</v>
      </c>
      <c r="N237" s="9"/>
    </row>
    <row r="238" spans="2:14" x14ac:dyDescent="0.25">
      <c r="B238" s="13"/>
      <c r="K238" s="9"/>
      <c r="L238" s="23"/>
      <c r="M238" s="9" t="s">
        <v>4</v>
      </c>
      <c r="N238" s="9"/>
    </row>
    <row r="239" spans="2:14" x14ac:dyDescent="0.25">
      <c r="B239" s="13"/>
      <c r="K239" s="9"/>
      <c r="L239" s="23"/>
      <c r="M239" s="9" t="s">
        <v>4</v>
      </c>
      <c r="N239" s="9"/>
    </row>
    <row r="240" spans="2:14" x14ac:dyDescent="0.25">
      <c r="B240" s="13"/>
      <c r="K240" s="9"/>
      <c r="L240" s="23"/>
      <c r="M240" s="9" t="s">
        <v>4</v>
      </c>
      <c r="N240" s="9"/>
    </row>
    <row r="241" spans="2:14" x14ac:dyDescent="0.25">
      <c r="B241" s="13"/>
      <c r="K241" s="9"/>
      <c r="L241" s="23"/>
      <c r="M241" s="9" t="s">
        <v>4</v>
      </c>
      <c r="N241" s="9"/>
    </row>
    <row r="242" spans="2:14" x14ac:dyDescent="0.25">
      <c r="B242" s="13"/>
      <c r="K242" s="9"/>
      <c r="L242" s="23"/>
      <c r="M242" s="9" t="s">
        <v>4</v>
      </c>
      <c r="N242" s="9"/>
    </row>
    <row r="243" spans="2:14" x14ac:dyDescent="0.25">
      <c r="B243" s="13"/>
      <c r="K243" s="9"/>
      <c r="L243" s="23"/>
      <c r="M243" s="9" t="s">
        <v>4</v>
      </c>
      <c r="N243" s="9"/>
    </row>
    <row r="244" spans="2:14" x14ac:dyDescent="0.25">
      <c r="B244" s="13"/>
      <c r="K244" s="9"/>
      <c r="L244" s="23"/>
      <c r="M244" s="9" t="s">
        <v>4</v>
      </c>
      <c r="N244" s="9"/>
    </row>
    <row r="245" spans="2:14" x14ac:dyDescent="0.25">
      <c r="B245" s="13"/>
      <c r="K245" s="9"/>
      <c r="L245" s="23"/>
      <c r="M245" s="9" t="s">
        <v>4</v>
      </c>
      <c r="N245" s="9"/>
    </row>
    <row r="246" spans="2:14" x14ac:dyDescent="0.25">
      <c r="B246" s="13"/>
      <c r="K246" s="9"/>
      <c r="L246" s="23"/>
      <c r="M246" s="9" t="s">
        <v>4</v>
      </c>
      <c r="N246" s="9"/>
    </row>
    <row r="247" spans="2:14" x14ac:dyDescent="0.25">
      <c r="B247" s="13"/>
      <c r="K247" s="9"/>
      <c r="L247" s="23"/>
      <c r="M247" s="9" t="s">
        <v>4</v>
      </c>
      <c r="N247" s="9"/>
    </row>
    <row r="248" spans="2:14" x14ac:dyDescent="0.25">
      <c r="B248" s="13"/>
      <c r="K248" s="9"/>
      <c r="L248" s="23"/>
      <c r="M248" s="9" t="s">
        <v>4</v>
      </c>
      <c r="N248" s="9"/>
    </row>
    <row r="249" spans="2:14" x14ac:dyDescent="0.25">
      <c r="B249" s="13"/>
      <c r="K249" s="9"/>
      <c r="L249" s="23"/>
      <c r="M249" s="9" t="s">
        <v>4</v>
      </c>
      <c r="N249" s="9"/>
    </row>
    <row r="250" spans="2:14" x14ac:dyDescent="0.25">
      <c r="B250" s="13"/>
      <c r="K250" s="9"/>
      <c r="L250" s="23"/>
      <c r="M250" s="9" t="s">
        <v>4</v>
      </c>
      <c r="N250" s="9"/>
    </row>
    <row r="251" spans="2:14" x14ac:dyDescent="0.25">
      <c r="B251" s="13"/>
      <c r="K251" s="9"/>
      <c r="L251" s="23"/>
      <c r="M251" s="9" t="s">
        <v>4</v>
      </c>
      <c r="N251" s="9"/>
    </row>
    <row r="252" spans="2:14" x14ac:dyDescent="0.25">
      <c r="B252" s="13"/>
      <c r="K252" s="9"/>
      <c r="L252" s="23"/>
      <c r="M252" s="9" t="s">
        <v>4</v>
      </c>
      <c r="N252" s="9"/>
    </row>
    <row r="253" spans="2:14" x14ac:dyDescent="0.25">
      <c r="B253" s="13"/>
      <c r="K253" s="9"/>
      <c r="L253" s="23"/>
      <c r="M253" s="9" t="s">
        <v>4</v>
      </c>
      <c r="N253" s="9"/>
    </row>
    <row r="254" spans="2:14" x14ac:dyDescent="0.25">
      <c r="B254" s="13"/>
      <c r="K254" s="9"/>
      <c r="L254" s="23"/>
      <c r="M254" s="9" t="s">
        <v>4</v>
      </c>
      <c r="N254" s="9"/>
    </row>
    <row r="255" spans="2:14" x14ac:dyDescent="0.25">
      <c r="B255" s="13"/>
      <c r="K255" s="9"/>
      <c r="L255" s="23"/>
      <c r="M255" s="9" t="s">
        <v>4</v>
      </c>
      <c r="N255" s="9"/>
    </row>
    <row r="256" spans="2:14" x14ac:dyDescent="0.25">
      <c r="B256" s="13"/>
      <c r="K256" s="9"/>
      <c r="L256" s="23"/>
      <c r="M256" s="9" t="s">
        <v>4</v>
      </c>
      <c r="N256" s="9"/>
    </row>
    <row r="257" spans="2:14" x14ac:dyDescent="0.25">
      <c r="B257" s="13"/>
      <c r="K257" s="9"/>
      <c r="L257" s="23"/>
      <c r="M257" s="9" t="s">
        <v>4</v>
      </c>
      <c r="N257" s="9"/>
    </row>
    <row r="258" spans="2:14" x14ac:dyDescent="0.25">
      <c r="B258" s="13"/>
      <c r="K258" s="9"/>
      <c r="L258" s="23"/>
      <c r="M258" s="9" t="s">
        <v>4</v>
      </c>
      <c r="N258" s="9"/>
    </row>
    <row r="259" spans="2:14" x14ac:dyDescent="0.25">
      <c r="B259" s="13"/>
      <c r="K259" s="9"/>
      <c r="L259" s="23"/>
      <c r="M259" s="9" t="s">
        <v>4</v>
      </c>
      <c r="N259" s="9"/>
    </row>
    <row r="260" spans="2:14" x14ac:dyDescent="0.25">
      <c r="B260" s="13"/>
      <c r="K260" s="9"/>
      <c r="L260" s="23"/>
      <c r="M260" s="9" t="s">
        <v>4</v>
      </c>
      <c r="N260" s="9"/>
    </row>
    <row r="261" spans="2:14" x14ac:dyDescent="0.25">
      <c r="B261" s="13"/>
      <c r="K261" s="9"/>
      <c r="L261" s="23"/>
      <c r="M261" s="9" t="s">
        <v>4</v>
      </c>
      <c r="N261" s="9"/>
    </row>
    <row r="262" spans="2:14" x14ac:dyDescent="0.25">
      <c r="B262" s="13"/>
      <c r="K262" s="9"/>
      <c r="L262" s="23"/>
      <c r="M262" s="9" t="s">
        <v>4</v>
      </c>
      <c r="N262" s="9"/>
    </row>
    <row r="263" spans="2:14" x14ac:dyDescent="0.25">
      <c r="B263" s="13"/>
      <c r="K263" s="9"/>
      <c r="L263" s="23"/>
      <c r="M263" s="9" t="s">
        <v>4</v>
      </c>
      <c r="N263" s="9"/>
    </row>
    <row r="264" spans="2:14" x14ac:dyDescent="0.25">
      <c r="B264" s="13"/>
      <c r="K264" s="9"/>
      <c r="L264" s="23"/>
      <c r="M264" s="9" t="s">
        <v>4</v>
      </c>
      <c r="N264" s="9"/>
    </row>
    <row r="265" spans="2:14" x14ac:dyDescent="0.25">
      <c r="B265" s="13"/>
      <c r="K265" s="9"/>
      <c r="L265" s="23"/>
      <c r="M265" s="9" t="s">
        <v>4</v>
      </c>
      <c r="N265" s="9"/>
    </row>
    <row r="266" spans="2:14" x14ac:dyDescent="0.25">
      <c r="B266" s="13"/>
      <c r="K266" s="9"/>
      <c r="L266" s="23"/>
      <c r="M266" s="9" t="s">
        <v>4</v>
      </c>
      <c r="N266" s="9"/>
    </row>
    <row r="267" spans="2:14" x14ac:dyDescent="0.25">
      <c r="B267" s="13"/>
      <c r="K267" s="9"/>
      <c r="L267" s="23"/>
      <c r="M267" s="9" t="s">
        <v>4</v>
      </c>
      <c r="N267" s="9"/>
    </row>
    <row r="268" spans="2:14" x14ac:dyDescent="0.25">
      <c r="B268" s="13"/>
      <c r="K268" s="9"/>
      <c r="L268" s="23"/>
      <c r="M268" s="9" t="s">
        <v>4</v>
      </c>
      <c r="N268" s="9"/>
    </row>
    <row r="269" spans="2:14" x14ac:dyDescent="0.25">
      <c r="B269" s="13"/>
      <c r="K269" s="9"/>
      <c r="L269" s="23"/>
      <c r="M269" s="9" t="s">
        <v>4</v>
      </c>
      <c r="N269" s="9"/>
    </row>
    <row r="270" spans="2:14" x14ac:dyDescent="0.25">
      <c r="B270" s="13"/>
      <c r="K270" s="9"/>
      <c r="L270" s="23"/>
      <c r="M270" s="9" t="s">
        <v>4</v>
      </c>
      <c r="N270" s="9"/>
    </row>
    <row r="271" spans="2:14" x14ac:dyDescent="0.25">
      <c r="B271" s="13"/>
      <c r="K271" s="9"/>
      <c r="L271" s="23"/>
      <c r="M271" s="9" t="s">
        <v>4</v>
      </c>
      <c r="N271" s="9"/>
    </row>
    <row r="272" spans="2:14" x14ac:dyDescent="0.25">
      <c r="B272" s="13"/>
      <c r="K272" s="9"/>
      <c r="L272" s="23"/>
      <c r="M272" s="9" t="s">
        <v>4</v>
      </c>
      <c r="N272" s="9"/>
    </row>
    <row r="273" spans="2:14" x14ac:dyDescent="0.25">
      <c r="B273" s="13"/>
      <c r="K273" s="9"/>
      <c r="L273" s="23"/>
      <c r="M273" s="9" t="s">
        <v>4</v>
      </c>
      <c r="N273" s="9"/>
    </row>
    <row r="274" spans="2:14" x14ac:dyDescent="0.25">
      <c r="B274" s="13"/>
      <c r="K274" s="9"/>
      <c r="L274" s="23"/>
      <c r="M274" s="9" t="s">
        <v>4</v>
      </c>
      <c r="N274" s="9"/>
    </row>
    <row r="275" spans="2:14" x14ac:dyDescent="0.25">
      <c r="B275" s="13"/>
      <c r="K275" s="9"/>
      <c r="L275" s="23"/>
      <c r="M275" s="9" t="s">
        <v>4</v>
      </c>
      <c r="N275" s="9"/>
    </row>
    <row r="276" spans="2:14" x14ac:dyDescent="0.25">
      <c r="B276" s="13"/>
      <c r="K276" s="9"/>
      <c r="L276" s="23"/>
      <c r="M276" s="9" t="s">
        <v>4</v>
      </c>
      <c r="N276" s="9"/>
    </row>
    <row r="277" spans="2:14" x14ac:dyDescent="0.25">
      <c r="B277" s="13"/>
      <c r="K277" s="9"/>
      <c r="L277" s="23"/>
      <c r="M277" s="9" t="s">
        <v>4</v>
      </c>
      <c r="N277" s="9"/>
    </row>
    <row r="278" spans="2:14" x14ac:dyDescent="0.25">
      <c r="B278" s="13"/>
      <c r="K278" s="9"/>
      <c r="L278" s="23"/>
      <c r="M278" s="9" t="s">
        <v>4</v>
      </c>
      <c r="N278" s="9"/>
    </row>
    <row r="279" spans="2:14" x14ac:dyDescent="0.25">
      <c r="B279" s="13"/>
      <c r="K279" s="9"/>
      <c r="L279" s="23"/>
      <c r="M279" s="9" t="s">
        <v>4</v>
      </c>
      <c r="N279" s="9"/>
    </row>
    <row r="280" spans="2:14" x14ac:dyDescent="0.25">
      <c r="B280" s="13"/>
    </row>
    <row r="281" spans="2:14" x14ac:dyDescent="0.25">
      <c r="B281" s="13"/>
    </row>
    <row r="282" spans="2:14" x14ac:dyDescent="0.25">
      <c r="B282" s="13"/>
    </row>
    <row r="283" spans="2:14" x14ac:dyDescent="0.25">
      <c r="B283" s="13"/>
    </row>
    <row r="284" spans="2:14" x14ac:dyDescent="0.25">
      <c r="B284" s="13"/>
    </row>
    <row r="285" spans="2:14" x14ac:dyDescent="0.25">
      <c r="B285" s="13"/>
    </row>
    <row r="286" spans="2:14" x14ac:dyDescent="0.25">
      <c r="B286" s="13"/>
    </row>
    <row r="287" spans="2:14" x14ac:dyDescent="0.25">
      <c r="B287" s="13"/>
    </row>
    <row r="288" spans="2:14" x14ac:dyDescent="0.25">
      <c r="B288" s="13"/>
    </row>
    <row r="289" spans="2:2" x14ac:dyDescent="0.25">
      <c r="B289" s="13"/>
    </row>
    <row r="290" spans="2:2" x14ac:dyDescent="0.25">
      <c r="B290" s="13"/>
    </row>
    <row r="291" spans="2:2" x14ac:dyDescent="0.25">
      <c r="B291" s="13"/>
    </row>
    <row r="292" spans="2:2" x14ac:dyDescent="0.25">
      <c r="B292" s="13"/>
    </row>
    <row r="293" spans="2:2" x14ac:dyDescent="0.25">
      <c r="B293" s="13"/>
    </row>
    <row r="294" spans="2:2" x14ac:dyDescent="0.25">
      <c r="B294" s="13"/>
    </row>
    <row r="295" spans="2:2" x14ac:dyDescent="0.25">
      <c r="B295" s="13"/>
    </row>
    <row r="296" spans="2:2" x14ac:dyDescent="0.25">
      <c r="B296" s="13"/>
    </row>
    <row r="297" spans="2:2" x14ac:dyDescent="0.25">
      <c r="B297" s="13"/>
    </row>
    <row r="298" spans="2:2" x14ac:dyDescent="0.25">
      <c r="B298" s="13"/>
    </row>
    <row r="299" spans="2:2" x14ac:dyDescent="0.25">
      <c r="B299" s="13"/>
    </row>
    <row r="300" spans="2:2" x14ac:dyDescent="0.25">
      <c r="B300" s="13"/>
    </row>
    <row r="301" spans="2:2" x14ac:dyDescent="0.25">
      <c r="B301" s="13"/>
    </row>
    <row r="302" spans="2:2" x14ac:dyDescent="0.25">
      <c r="B302" s="13"/>
    </row>
    <row r="303" spans="2:2" x14ac:dyDescent="0.25">
      <c r="B303" s="13"/>
    </row>
    <row r="304" spans="2:2" x14ac:dyDescent="0.25">
      <c r="B304" s="13"/>
    </row>
    <row r="305" spans="2:2" x14ac:dyDescent="0.25">
      <c r="B305" s="13"/>
    </row>
    <row r="306" spans="2:2" x14ac:dyDescent="0.25">
      <c r="B306" s="13"/>
    </row>
    <row r="307" spans="2:2" x14ac:dyDescent="0.25">
      <c r="B307" s="13"/>
    </row>
    <row r="308" spans="2:2" x14ac:dyDescent="0.25">
      <c r="B308" s="13"/>
    </row>
    <row r="309" spans="2:2" x14ac:dyDescent="0.25">
      <c r="B309" s="13"/>
    </row>
    <row r="310" spans="2:2" x14ac:dyDescent="0.25">
      <c r="B310" s="13"/>
    </row>
    <row r="311" spans="2:2" x14ac:dyDescent="0.25">
      <c r="B311" s="13"/>
    </row>
    <row r="312" spans="2:2" x14ac:dyDescent="0.25">
      <c r="B312" s="13"/>
    </row>
    <row r="313" spans="2:2" x14ac:dyDescent="0.25">
      <c r="B313" s="13"/>
    </row>
    <row r="314" spans="2:2" x14ac:dyDescent="0.25">
      <c r="B314" s="13"/>
    </row>
    <row r="315" spans="2:2" x14ac:dyDescent="0.25">
      <c r="B315" s="13"/>
    </row>
    <row r="316" spans="2:2" x14ac:dyDescent="0.25">
      <c r="B316" s="13"/>
    </row>
    <row r="317" spans="2:2" x14ac:dyDescent="0.25">
      <c r="B317" s="13"/>
    </row>
    <row r="318" spans="2:2" x14ac:dyDescent="0.25">
      <c r="B318" s="13"/>
    </row>
    <row r="319" spans="2:2" x14ac:dyDescent="0.25">
      <c r="B319" s="13"/>
    </row>
    <row r="320" spans="2:2" x14ac:dyDescent="0.25">
      <c r="B320" s="13"/>
    </row>
    <row r="321" spans="2:2" x14ac:dyDescent="0.25">
      <c r="B321" s="13"/>
    </row>
    <row r="322" spans="2:2" x14ac:dyDescent="0.25">
      <c r="B322" s="13"/>
    </row>
    <row r="323" spans="2:2" x14ac:dyDescent="0.25">
      <c r="B323" s="13"/>
    </row>
    <row r="324" spans="2:2" x14ac:dyDescent="0.25">
      <c r="B324" s="13"/>
    </row>
    <row r="325" spans="2:2" x14ac:dyDescent="0.25">
      <c r="B325" s="13"/>
    </row>
    <row r="326" spans="2:2" x14ac:dyDescent="0.25">
      <c r="B326" s="13"/>
    </row>
    <row r="327" spans="2:2" x14ac:dyDescent="0.25">
      <c r="B327" s="13"/>
    </row>
    <row r="328" spans="2:2" x14ac:dyDescent="0.25">
      <c r="B328" s="13"/>
    </row>
    <row r="329" spans="2:2" x14ac:dyDescent="0.25">
      <c r="B329" s="13"/>
    </row>
    <row r="330" spans="2:2" x14ac:dyDescent="0.25">
      <c r="B330" s="13"/>
    </row>
    <row r="331" spans="2:2" x14ac:dyDescent="0.25">
      <c r="B331" s="13"/>
    </row>
    <row r="332" spans="2:2" x14ac:dyDescent="0.25">
      <c r="B332" s="13"/>
    </row>
    <row r="333" spans="2:2" x14ac:dyDescent="0.25">
      <c r="B333" s="13"/>
    </row>
    <row r="334" spans="2:2" x14ac:dyDescent="0.25">
      <c r="B334" s="13"/>
    </row>
    <row r="335" spans="2:2" x14ac:dyDescent="0.25">
      <c r="B335" s="13"/>
    </row>
    <row r="336" spans="2:2" x14ac:dyDescent="0.25">
      <c r="B336" s="13"/>
    </row>
    <row r="337" spans="2:2" x14ac:dyDescent="0.25">
      <c r="B337" s="13"/>
    </row>
    <row r="338" spans="2:2" x14ac:dyDescent="0.25">
      <c r="B338" s="13"/>
    </row>
    <row r="339" spans="2:2" x14ac:dyDescent="0.25">
      <c r="B339" s="13"/>
    </row>
    <row r="340" spans="2:2" x14ac:dyDescent="0.25">
      <c r="B340" s="13"/>
    </row>
    <row r="341" spans="2:2" x14ac:dyDescent="0.25">
      <c r="B341" s="13"/>
    </row>
    <row r="342" spans="2:2" x14ac:dyDescent="0.25">
      <c r="B342" s="13"/>
    </row>
    <row r="343" spans="2:2" x14ac:dyDescent="0.25">
      <c r="B343" s="13"/>
    </row>
    <row r="344" spans="2:2" x14ac:dyDescent="0.25">
      <c r="B344" s="13"/>
    </row>
    <row r="345" spans="2:2" x14ac:dyDescent="0.25">
      <c r="B345" s="13"/>
    </row>
    <row r="346" spans="2:2" x14ac:dyDescent="0.25">
      <c r="B346" s="13"/>
    </row>
    <row r="347" spans="2:2" x14ac:dyDescent="0.25">
      <c r="B347" s="13"/>
    </row>
    <row r="348" spans="2:2" x14ac:dyDescent="0.25">
      <c r="B348" s="13"/>
    </row>
    <row r="349" spans="2:2" x14ac:dyDescent="0.25">
      <c r="B349" s="13"/>
    </row>
    <row r="350" spans="2:2" x14ac:dyDescent="0.25">
      <c r="B350" s="13"/>
    </row>
    <row r="351" spans="2:2" x14ac:dyDescent="0.25">
      <c r="B351" s="13"/>
    </row>
    <row r="352" spans="2:2" x14ac:dyDescent="0.25">
      <c r="B352" s="13"/>
    </row>
    <row r="353" spans="2:2" x14ac:dyDescent="0.25">
      <c r="B353" s="13"/>
    </row>
    <row r="354" spans="2:2" x14ac:dyDescent="0.25">
      <c r="B354" s="13"/>
    </row>
    <row r="355" spans="2:2" x14ac:dyDescent="0.25">
      <c r="B355" s="13"/>
    </row>
    <row r="356" spans="2:2" x14ac:dyDescent="0.25">
      <c r="B356" s="13"/>
    </row>
    <row r="357" spans="2:2" x14ac:dyDescent="0.25">
      <c r="B357" s="13"/>
    </row>
    <row r="358" spans="2:2" x14ac:dyDescent="0.25">
      <c r="B358" s="13"/>
    </row>
    <row r="359" spans="2:2" x14ac:dyDescent="0.25">
      <c r="B359" s="13"/>
    </row>
    <row r="360" spans="2:2" x14ac:dyDescent="0.25">
      <c r="B360" s="13"/>
    </row>
    <row r="361" spans="2:2" x14ac:dyDescent="0.25">
      <c r="B361" s="13"/>
    </row>
    <row r="362" spans="2:2" x14ac:dyDescent="0.25">
      <c r="B362" s="13"/>
    </row>
    <row r="363" spans="2:2" x14ac:dyDescent="0.25">
      <c r="B363" s="13"/>
    </row>
    <row r="364" spans="2:2" x14ac:dyDescent="0.25">
      <c r="B364" s="13"/>
    </row>
    <row r="365" spans="2:2" x14ac:dyDescent="0.25">
      <c r="B365" s="13"/>
    </row>
    <row r="366" spans="2:2" x14ac:dyDescent="0.25">
      <c r="B366" s="13"/>
    </row>
    <row r="367" spans="2:2" x14ac:dyDescent="0.25">
      <c r="B367" s="13"/>
    </row>
    <row r="368" spans="2:2" x14ac:dyDescent="0.25">
      <c r="B368" s="13"/>
    </row>
    <row r="369" spans="2:2" x14ac:dyDescent="0.25">
      <c r="B369" s="13"/>
    </row>
    <row r="370" spans="2:2" x14ac:dyDescent="0.25">
      <c r="B370" s="13"/>
    </row>
    <row r="371" spans="2:2" x14ac:dyDescent="0.25">
      <c r="B371" s="13"/>
    </row>
    <row r="372" spans="2:2" x14ac:dyDescent="0.25">
      <c r="B372" s="13"/>
    </row>
    <row r="373" spans="2:2" x14ac:dyDescent="0.25">
      <c r="B373" s="13"/>
    </row>
    <row r="374" spans="2:2" x14ac:dyDescent="0.25">
      <c r="B374" s="13"/>
    </row>
    <row r="375" spans="2:2" x14ac:dyDescent="0.25">
      <c r="B375" s="13"/>
    </row>
    <row r="376" spans="2:2" x14ac:dyDescent="0.25">
      <c r="B376" s="13"/>
    </row>
    <row r="377" spans="2:2" x14ac:dyDescent="0.25">
      <c r="B377" s="13"/>
    </row>
    <row r="378" spans="2:2" x14ac:dyDescent="0.25">
      <c r="B378" s="13"/>
    </row>
    <row r="379" spans="2:2" x14ac:dyDescent="0.25">
      <c r="B379" s="13"/>
    </row>
    <row r="380" spans="2:2" x14ac:dyDescent="0.25">
      <c r="B380" s="13"/>
    </row>
    <row r="381" spans="2:2" x14ac:dyDescent="0.25">
      <c r="B381" s="13"/>
    </row>
    <row r="382" spans="2:2" x14ac:dyDescent="0.25">
      <c r="B382" s="13"/>
    </row>
    <row r="383" spans="2:2" x14ac:dyDescent="0.25">
      <c r="B383" s="13"/>
    </row>
    <row r="384" spans="2:2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  <row r="400" spans="2:2" x14ac:dyDescent="0.25">
      <c r="B400" s="13"/>
    </row>
    <row r="401" spans="2:2" x14ac:dyDescent="0.25">
      <c r="B401" s="13"/>
    </row>
    <row r="402" spans="2:2" x14ac:dyDescent="0.25">
      <c r="B402" s="13"/>
    </row>
    <row r="403" spans="2:2" x14ac:dyDescent="0.25">
      <c r="B403" s="13"/>
    </row>
    <row r="404" spans="2:2" x14ac:dyDescent="0.25">
      <c r="B404" s="13"/>
    </row>
    <row r="405" spans="2:2" x14ac:dyDescent="0.25">
      <c r="B405" s="13"/>
    </row>
    <row r="406" spans="2:2" x14ac:dyDescent="0.25">
      <c r="B406" s="13"/>
    </row>
    <row r="407" spans="2:2" x14ac:dyDescent="0.25">
      <c r="B407" s="13"/>
    </row>
  </sheetData>
  <mergeCells count="12">
    <mergeCell ref="A1:N1"/>
    <mergeCell ref="A2:N2"/>
    <mergeCell ref="A3:N3"/>
    <mergeCell ref="A4:N4"/>
    <mergeCell ref="A82:A83"/>
    <mergeCell ref="N7:N8"/>
    <mergeCell ref="B7:B8"/>
    <mergeCell ref="A7:A9"/>
    <mergeCell ref="C8:C9"/>
    <mergeCell ref="D8:D9"/>
    <mergeCell ref="J7:M7"/>
    <mergeCell ref="C7:I7"/>
  </mergeCells>
  <pageMargins left="0.19685039370078741" right="0" top="1.1417322834645669" bottom="0.74803149606299213" header="0.31496062992125984" footer="0.31496062992125984"/>
  <pageSetup scale="8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Funcionamiento</vt:lpstr>
      <vt:lpstr>Inversiones</vt:lpstr>
      <vt:lpstr>Ingresos!Área_de_impresión</vt:lpstr>
      <vt:lpstr>Inversiones!Área_de_impresión</vt:lpstr>
      <vt:lpstr>Funcionamiento!Títulos_a_imprimir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2023-08-04T19:28:05Z</cp:lastPrinted>
  <dcterms:created xsi:type="dcterms:W3CDTF">2010-01-07T20:52:23Z</dcterms:created>
  <dcterms:modified xsi:type="dcterms:W3CDTF">2023-08-08T13:15:41Z</dcterms:modified>
</cp:coreProperties>
</file>