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hir.calvo\Downloads\PUBLICAR\"/>
    </mc:Choice>
  </mc:AlternateContent>
  <xr:revisionPtr revIDLastSave="0" documentId="13_ncr:1_{6D3C5859-D90A-4489-85E4-2E80B93A9C83}" xr6:coauthVersionLast="47" xr6:coauthVersionMax="47" xr10:uidLastSave="{00000000-0000-0000-0000-000000000000}"/>
  <bookViews>
    <workbookView xWindow="-120" yWindow="-120" windowWidth="29040" windowHeight="15840" tabRatio="469" xr2:uid="{00000000-000D-0000-FFFF-FFFF00000000}"/>
  </bookViews>
  <sheets>
    <sheet name="RRHH_1981-2023" sheetId="1" r:id="rId1"/>
  </sheets>
  <definedNames>
    <definedName name="A_impresión_IM_1">"$#REF!.$B$2:$AE$27"</definedName>
    <definedName name="A_impresión_IM_2">'RRHH_1981-2023'!$A$5:$Z$48</definedName>
    <definedName name="_xlnm.Print_Area" localSheetId="0">'RRHH_1981-2023'!$A$1:$AR$49</definedName>
    <definedName name="Excel_BuiltIn_Print_Area_1">"$#REF!.$B$1:$AF$26"</definedName>
    <definedName name="Excel_BuiltIn_Print_Area_2">'RRHH_1981-2023'!$A$5:$Z$48</definedName>
    <definedName name="_xlnm.Print_Titles" localSheetId="0">'RRHH_1981-2023'!$8:$8</definedName>
  </definedNames>
  <calcPr calcId="191029" concurrentCalc="0"/>
</workbook>
</file>

<file path=xl/calcChain.xml><?xml version="1.0" encoding="utf-8"?>
<calcChain xmlns="http://schemas.openxmlformats.org/spreadsheetml/2006/main">
  <c r="AQ35" i="1" l="1"/>
  <c r="AR35" i="1"/>
  <c r="AQ30" i="1"/>
  <c r="AR30" i="1"/>
  <c r="AQ14" i="1"/>
  <c r="AQ20" i="1"/>
  <c r="AQ12" i="1"/>
  <c r="AQ10" i="1"/>
  <c r="AR20" i="1"/>
  <c r="AR14" i="1"/>
  <c r="AR12" i="1"/>
  <c r="AR10" i="1"/>
  <c r="AP16" i="1"/>
  <c r="AP17" i="1"/>
  <c r="AP14" i="1"/>
  <c r="AP28" i="1"/>
  <c r="AP31" i="1"/>
  <c r="AP32" i="1"/>
  <c r="AP33" i="1"/>
  <c r="AP30" i="1"/>
  <c r="AP35" i="1"/>
  <c r="AP20" i="1"/>
  <c r="AP12" i="1"/>
  <c r="AP10" i="1"/>
  <c r="B14" i="1"/>
  <c r="C14" i="1"/>
  <c r="D14" i="1"/>
  <c r="E14" i="1"/>
  <c r="E30" i="1"/>
  <c r="E35" i="1"/>
  <c r="E20" i="1"/>
  <c r="E12" i="1"/>
  <c r="E10" i="1"/>
  <c r="F14" i="1"/>
  <c r="F30" i="1"/>
  <c r="F35" i="1"/>
  <c r="F20" i="1"/>
  <c r="F12" i="1"/>
  <c r="F10" i="1"/>
  <c r="G14" i="1"/>
  <c r="H14" i="1"/>
  <c r="I14" i="1"/>
  <c r="I30" i="1"/>
  <c r="I35" i="1"/>
  <c r="I20" i="1"/>
  <c r="I12" i="1"/>
  <c r="I10" i="1"/>
  <c r="J14" i="1"/>
  <c r="K14" i="1"/>
  <c r="L14" i="1"/>
  <c r="M14" i="1"/>
  <c r="M30" i="1"/>
  <c r="M35" i="1"/>
  <c r="M20" i="1"/>
  <c r="M12" i="1"/>
  <c r="M10" i="1"/>
  <c r="N14" i="1"/>
  <c r="N30" i="1"/>
  <c r="N35" i="1"/>
  <c r="N20" i="1"/>
  <c r="N12" i="1"/>
  <c r="N10" i="1"/>
  <c r="O14" i="1"/>
  <c r="P14" i="1"/>
  <c r="Q14" i="1"/>
  <c r="Q30" i="1"/>
  <c r="Q35" i="1"/>
  <c r="Q20" i="1"/>
  <c r="Q12" i="1"/>
  <c r="Q10" i="1"/>
  <c r="R14" i="1"/>
  <c r="S14" i="1"/>
  <c r="T14" i="1"/>
  <c r="U14" i="1"/>
  <c r="U30" i="1"/>
  <c r="U35" i="1"/>
  <c r="U20" i="1"/>
  <c r="U12" i="1"/>
  <c r="U10" i="1"/>
  <c r="V14" i="1"/>
  <c r="V30" i="1"/>
  <c r="V35" i="1"/>
  <c r="V20" i="1"/>
  <c r="V12" i="1"/>
  <c r="V10" i="1"/>
  <c r="W14" i="1"/>
  <c r="X14" i="1"/>
  <c r="Y14" i="1"/>
  <c r="Y30" i="1"/>
  <c r="Y35" i="1"/>
  <c r="Y20" i="1"/>
  <c r="Y12" i="1"/>
  <c r="Y10" i="1"/>
  <c r="Z14" i="1"/>
  <c r="AA16" i="1"/>
  <c r="AA14" i="1"/>
  <c r="AF14" i="1"/>
  <c r="AI16" i="1"/>
  <c r="AI14" i="1"/>
  <c r="AL16" i="1"/>
  <c r="AL14" i="1"/>
  <c r="AM16" i="1"/>
  <c r="AM14" i="1"/>
  <c r="AN14" i="1"/>
  <c r="AO14" i="1"/>
  <c r="AO30" i="1"/>
  <c r="AO35" i="1"/>
  <c r="AO20" i="1"/>
  <c r="AO12" i="1"/>
  <c r="AO10" i="1"/>
  <c r="AB16" i="1"/>
  <c r="AB17" i="1"/>
  <c r="AB18" i="1"/>
  <c r="AB14" i="1"/>
  <c r="AC16" i="1"/>
  <c r="AC14" i="1"/>
  <c r="AD16" i="1"/>
  <c r="AD14" i="1"/>
  <c r="AE16" i="1"/>
  <c r="AE14" i="1"/>
  <c r="AE22" i="1"/>
  <c r="AE28" i="1"/>
  <c r="AE31" i="1"/>
  <c r="AE32" i="1"/>
  <c r="AE33" i="1"/>
  <c r="AE30" i="1"/>
  <c r="AE36" i="1"/>
  <c r="AE38" i="1"/>
  <c r="AE35" i="1"/>
  <c r="AE20" i="1"/>
  <c r="AE12" i="1"/>
  <c r="AE10" i="1"/>
  <c r="AG16" i="1"/>
  <c r="AG17" i="1"/>
  <c r="AG14" i="1"/>
  <c r="AH16" i="1"/>
  <c r="AH14" i="1"/>
  <c r="AJ16" i="1"/>
  <c r="AJ14" i="1"/>
  <c r="AK16" i="1"/>
  <c r="AK14" i="1"/>
  <c r="B22" i="1"/>
  <c r="B30" i="1"/>
  <c r="B35" i="1"/>
  <c r="B20" i="1"/>
  <c r="B12" i="1"/>
  <c r="B10" i="1"/>
  <c r="AA22" i="1"/>
  <c r="AB22" i="1"/>
  <c r="AC22" i="1"/>
  <c r="AD22" i="1"/>
  <c r="AG22" i="1"/>
  <c r="AH22" i="1"/>
  <c r="AH28" i="1"/>
  <c r="AH31" i="1"/>
  <c r="AH32" i="1"/>
  <c r="AH33" i="1"/>
  <c r="AH30" i="1"/>
  <c r="AH36" i="1"/>
  <c r="AH38" i="1"/>
  <c r="AH35" i="1"/>
  <c r="AH20" i="1"/>
  <c r="AI22" i="1"/>
  <c r="AI28" i="1"/>
  <c r="AI31" i="1"/>
  <c r="AI32" i="1"/>
  <c r="AI33" i="1"/>
  <c r="AI30" i="1"/>
  <c r="AI36" i="1"/>
  <c r="AI38" i="1"/>
  <c r="AI35" i="1"/>
  <c r="AI20" i="1"/>
  <c r="AJ22" i="1"/>
  <c r="AK22" i="1"/>
  <c r="AL22" i="1"/>
  <c r="AM22" i="1"/>
  <c r="AM28" i="1"/>
  <c r="AM31" i="1"/>
  <c r="AM32" i="1"/>
  <c r="AM33" i="1"/>
  <c r="AM30" i="1"/>
  <c r="AM38" i="1"/>
  <c r="AM35" i="1"/>
  <c r="AM20" i="1"/>
  <c r="AA28" i="1"/>
  <c r="AB28" i="1"/>
  <c r="AD28" i="1"/>
  <c r="AG28" i="1"/>
  <c r="AJ28" i="1"/>
  <c r="AK28" i="1"/>
  <c r="AL28" i="1"/>
  <c r="C30" i="1"/>
  <c r="C35" i="1"/>
  <c r="C20" i="1"/>
  <c r="D30" i="1"/>
  <c r="G30" i="1"/>
  <c r="G35" i="1"/>
  <c r="G20" i="1"/>
  <c r="H30" i="1"/>
  <c r="H35" i="1"/>
  <c r="H20" i="1"/>
  <c r="H12" i="1"/>
  <c r="H10" i="1"/>
  <c r="J30" i="1"/>
  <c r="J35" i="1"/>
  <c r="J20" i="1"/>
  <c r="J12" i="1"/>
  <c r="J10" i="1"/>
  <c r="K30" i="1"/>
  <c r="K35" i="1"/>
  <c r="K20" i="1"/>
  <c r="L30" i="1"/>
  <c r="L35" i="1"/>
  <c r="L20" i="1"/>
  <c r="L12" i="1"/>
  <c r="L10" i="1"/>
  <c r="O30" i="1"/>
  <c r="O35" i="1"/>
  <c r="O20" i="1"/>
  <c r="P30" i="1"/>
  <c r="P35" i="1"/>
  <c r="P20" i="1"/>
  <c r="P12" i="1"/>
  <c r="P10" i="1"/>
  <c r="R30" i="1"/>
  <c r="R35" i="1"/>
  <c r="R20" i="1"/>
  <c r="R12" i="1"/>
  <c r="R10" i="1"/>
  <c r="S30" i="1"/>
  <c r="S35" i="1"/>
  <c r="S20" i="1"/>
  <c r="T30" i="1"/>
  <c r="T35" i="1"/>
  <c r="T20" i="1"/>
  <c r="T12" i="1"/>
  <c r="T10" i="1"/>
  <c r="W30" i="1"/>
  <c r="W35" i="1"/>
  <c r="W20" i="1"/>
  <c r="X30" i="1"/>
  <c r="X35" i="1"/>
  <c r="X20" i="1"/>
  <c r="X12" i="1"/>
  <c r="X10" i="1"/>
  <c r="Z30" i="1"/>
  <c r="Z35" i="1"/>
  <c r="Z20" i="1"/>
  <c r="Z12" i="1"/>
  <c r="Z10" i="1"/>
  <c r="AF30" i="1"/>
  <c r="AF35" i="1"/>
  <c r="AF20" i="1"/>
  <c r="AF12" i="1"/>
  <c r="AF10" i="1"/>
  <c r="AN30" i="1"/>
  <c r="AN35" i="1"/>
  <c r="AN20" i="1"/>
  <c r="AN12" i="1"/>
  <c r="AN10" i="1"/>
  <c r="AA31" i="1"/>
  <c r="AA32" i="1"/>
  <c r="AA33" i="1"/>
  <c r="AA30" i="1"/>
  <c r="AB31" i="1"/>
  <c r="AB32" i="1"/>
  <c r="AB33" i="1"/>
  <c r="AB30" i="1"/>
  <c r="AC31" i="1"/>
  <c r="AC32" i="1"/>
  <c r="AC33" i="1"/>
  <c r="AC30" i="1"/>
  <c r="AC36" i="1"/>
  <c r="AC35" i="1"/>
  <c r="AC20" i="1"/>
  <c r="AD31" i="1"/>
  <c r="AD32" i="1"/>
  <c r="AD33" i="1"/>
  <c r="AD30" i="1"/>
  <c r="AG31" i="1"/>
  <c r="AG32" i="1"/>
  <c r="AG33" i="1"/>
  <c r="AG30" i="1"/>
  <c r="AJ31" i="1"/>
  <c r="AJ32" i="1"/>
  <c r="AJ33" i="1"/>
  <c r="AJ30" i="1"/>
  <c r="AK31" i="1"/>
  <c r="AK32" i="1"/>
  <c r="AK33" i="1"/>
  <c r="AK30" i="1"/>
  <c r="AL31" i="1"/>
  <c r="AL32" i="1"/>
  <c r="AL33" i="1"/>
  <c r="AL30" i="1"/>
  <c r="D35" i="1"/>
  <c r="D20" i="1"/>
  <c r="D12" i="1"/>
  <c r="D10" i="1"/>
  <c r="AL35" i="1"/>
  <c r="AA36" i="1"/>
  <c r="AA35" i="1"/>
  <c r="AB36" i="1"/>
  <c r="AB35" i="1"/>
  <c r="AD36" i="1"/>
  <c r="AD35" i="1"/>
  <c r="AG36" i="1"/>
  <c r="AG38" i="1"/>
  <c r="AG35" i="1"/>
  <c r="AJ36" i="1"/>
  <c r="AJ35" i="1"/>
  <c r="AK36" i="1"/>
  <c r="AK38" i="1"/>
  <c r="AK35" i="1"/>
  <c r="AJ20" i="1"/>
  <c r="AJ12" i="1"/>
  <c r="AJ10" i="1"/>
  <c r="AG20" i="1"/>
  <c r="AH12" i="1"/>
  <c r="AH10" i="1"/>
  <c r="AG12" i="1"/>
  <c r="AG10" i="1"/>
  <c r="AM12" i="1"/>
  <c r="AM10" i="1"/>
  <c r="W12" i="1"/>
  <c r="W10" i="1"/>
  <c r="O12" i="1"/>
  <c r="O10" i="1"/>
  <c r="G12" i="1"/>
  <c r="G10" i="1"/>
  <c r="AL20" i="1"/>
  <c r="AI12" i="1"/>
  <c r="AI10" i="1"/>
  <c r="AK20" i="1"/>
  <c r="AK12" i="1"/>
  <c r="AK10" i="1"/>
  <c r="AB20" i="1"/>
  <c r="AB12" i="1"/>
  <c r="AB10" i="1"/>
  <c r="AC12" i="1"/>
  <c r="AC10" i="1"/>
  <c r="AD20" i="1"/>
  <c r="AD12" i="1"/>
  <c r="AD10" i="1"/>
  <c r="AL12" i="1"/>
  <c r="AL10" i="1"/>
  <c r="AA20" i="1"/>
  <c r="AA12" i="1"/>
  <c r="AA10" i="1"/>
  <c r="S12" i="1"/>
  <c r="S10" i="1"/>
  <c r="K12" i="1"/>
  <c r="K10" i="1"/>
  <c r="C12" i="1"/>
  <c r="C10" i="1"/>
</calcChain>
</file>

<file path=xl/sharedStrings.xml><?xml version="1.0" encoding="utf-8"?>
<sst xmlns="http://schemas.openxmlformats.org/spreadsheetml/2006/main" count="32" uniqueCount="31">
  <si>
    <t>Sub-Total Regulares</t>
  </si>
  <si>
    <t xml:space="preserve">        Titulares</t>
  </si>
  <si>
    <t xml:space="preserve">        Agregados</t>
  </si>
  <si>
    <t xml:space="preserve">        Auxiliares</t>
  </si>
  <si>
    <t>Sub-Total No Regulares</t>
  </si>
  <si>
    <t xml:space="preserve">        Adjuntos</t>
  </si>
  <si>
    <t xml:space="preserve">        Adjuntos IV</t>
  </si>
  <si>
    <t xml:space="preserve">        Adjuntos III</t>
  </si>
  <si>
    <t xml:space="preserve">        Adjuntos II</t>
  </si>
  <si>
    <t xml:space="preserve">        Adjuntos I</t>
  </si>
  <si>
    <t xml:space="preserve">        Especiales</t>
  </si>
  <si>
    <t xml:space="preserve">        Instructores</t>
  </si>
  <si>
    <t xml:space="preserve">                A1</t>
  </si>
  <si>
    <t xml:space="preserve">                A2</t>
  </si>
  <si>
    <t xml:space="preserve">                A3</t>
  </si>
  <si>
    <t xml:space="preserve">                B1</t>
  </si>
  <si>
    <t xml:space="preserve">                B2</t>
  </si>
  <si>
    <t xml:space="preserve">                B3</t>
  </si>
  <si>
    <t>No especificados</t>
  </si>
  <si>
    <t>Ayudantes</t>
  </si>
  <si>
    <t>Detalle</t>
  </si>
  <si>
    <t>Personal Administrativo</t>
  </si>
  <si>
    <t>Personal de Investigación</t>
  </si>
  <si>
    <t>Personal Docente</t>
  </si>
  <si>
    <t>TOTAL</t>
  </si>
  <si>
    <t>UNIVERSIDAD TECNOLÓGICA DE PANAMÁ</t>
  </si>
  <si>
    <t>DIRECCIÓN GENERAL DE PLANIFICACIÓN UNIVERSITARIA</t>
  </si>
  <si>
    <t>DEPARTAMENTO DE ESTADÍSTICA E INDICADORES</t>
  </si>
  <si>
    <t xml:space="preserve">PERSONAL DOCENTE, ADMINISTRATIVO Y DE INVESTIGACIÓN: </t>
  </si>
  <si>
    <t>AÑOS 1981-2023</t>
  </si>
  <si>
    <t>Fuente: Dirección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</si>
</sst>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\ "/>
    <numFmt numFmtId="165" formatCode="#,###"/>
  </numFmts>
  <fonts count="10" x14ac:knownFonts="1">
    <font>
      <sz val="12"/>
      <name val="Courier New"/>
      <family val="3"/>
    </font>
    <font>
      <sz val="8"/>
      <name val="Courier New"/>
      <family val="3"/>
    </font>
    <font>
      <b/>
      <sz val="9.5"/>
      <color indexed="8"/>
      <name val="Calibri"/>
      <family val="2"/>
      <scheme val="minor"/>
    </font>
    <font>
      <sz val="9.5"/>
      <color indexed="8"/>
      <name val="Calibri"/>
      <family val="2"/>
      <scheme val="minor"/>
    </font>
    <font>
      <sz val="9.5"/>
      <name val="Calibri"/>
      <family val="2"/>
      <scheme val="minor"/>
    </font>
    <font>
      <b/>
      <sz val="9.5"/>
      <color indexed="9"/>
      <name val="Calibri"/>
      <family val="2"/>
      <scheme val="minor"/>
    </font>
    <font>
      <b/>
      <sz val="9.5"/>
      <name val="Calibri"/>
      <family val="2"/>
      <scheme val="minor"/>
    </font>
    <font>
      <b/>
      <sz val="10.5"/>
      <color indexed="8"/>
      <name val="Calibri"/>
      <family val="2"/>
      <scheme val="minor"/>
    </font>
    <font>
      <sz val="10.5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61">
    <xf numFmtId="164" fontId="0" fillId="0" borderId="0" xfId="0"/>
    <xf numFmtId="164" fontId="3" fillId="0" borderId="0" xfId="0" applyFont="1"/>
    <xf numFmtId="164" fontId="4" fillId="0" borderId="0" xfId="0" applyFont="1"/>
    <xf numFmtId="164" fontId="3" fillId="0" borderId="0" xfId="0" applyFont="1" applyAlignment="1">
      <alignment wrapText="1"/>
    </xf>
    <xf numFmtId="164" fontId="2" fillId="0" borderId="0" xfId="0" applyFont="1"/>
    <xf numFmtId="164" fontId="2" fillId="0" borderId="0" xfId="0" applyFont="1" applyAlignment="1">
      <alignment wrapText="1"/>
    </xf>
    <xf numFmtId="164" fontId="3" fillId="0" borderId="0" xfId="0" applyFont="1" applyAlignment="1">
      <alignment horizontal="center" vertical="center"/>
    </xf>
    <xf numFmtId="164" fontId="4" fillId="0" borderId="0" xfId="0" applyFont="1" applyAlignment="1">
      <alignment horizontal="center"/>
    </xf>
    <xf numFmtId="164" fontId="5" fillId="0" borderId="1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2" fillId="0" borderId="1" xfId="0" applyFont="1" applyBorder="1"/>
    <xf numFmtId="164" fontId="2" fillId="0" borderId="2" xfId="0" applyFont="1" applyBorder="1" applyAlignment="1">
      <alignment wrapText="1"/>
    </xf>
    <xf numFmtId="164" fontId="3" fillId="0" borderId="2" xfId="0" applyFont="1" applyBorder="1" applyAlignment="1">
      <alignment wrapText="1"/>
    </xf>
    <xf numFmtId="164" fontId="3" fillId="0" borderId="2" xfId="0" applyFont="1" applyBorder="1"/>
    <xf numFmtId="164" fontId="2" fillId="3" borderId="1" xfId="0" applyFont="1" applyFill="1" applyBorder="1" applyAlignment="1">
      <alignment horizontal="left" vertical="center"/>
    </xf>
    <xf numFmtId="165" fontId="2" fillId="3" borderId="2" xfId="0" applyNumberFormat="1" applyFont="1" applyFill="1" applyBorder="1" applyAlignment="1">
      <alignment horizontal="right" vertical="center" wrapText="1"/>
    </xf>
    <xf numFmtId="165" fontId="2" fillId="3" borderId="6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wrapText="1"/>
    </xf>
    <xf numFmtId="165" fontId="2" fillId="0" borderId="2" xfId="0" applyNumberFormat="1" applyFont="1" applyBorder="1" applyAlignment="1">
      <alignment horizontal="right" wrapText="1"/>
    </xf>
    <xf numFmtId="164" fontId="2" fillId="0" borderId="1" xfId="0" applyFont="1" applyBorder="1" applyAlignment="1">
      <alignment horizontal="left" vertical="center"/>
    </xf>
    <xf numFmtId="165" fontId="2" fillId="0" borderId="2" xfId="0" applyNumberFormat="1" applyFont="1" applyBorder="1" applyAlignment="1">
      <alignment horizontal="right" vertical="center" wrapText="1"/>
    </xf>
    <xf numFmtId="165" fontId="2" fillId="0" borderId="6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left" vertical="center" wrapText="1"/>
    </xf>
    <xf numFmtId="165" fontId="2" fillId="0" borderId="2" xfId="0" applyNumberFormat="1" applyFont="1" applyBorder="1" applyAlignment="1">
      <alignment vertical="center" wrapText="1"/>
    </xf>
    <xf numFmtId="164" fontId="3" fillId="0" borderId="1" xfId="0" applyFont="1" applyBorder="1"/>
    <xf numFmtId="165" fontId="3" fillId="0" borderId="2" xfId="0" applyNumberFormat="1" applyFont="1" applyBorder="1" applyAlignment="1">
      <alignment wrapText="1"/>
    </xf>
    <xf numFmtId="165" fontId="3" fillId="0" borderId="2" xfId="0" applyNumberFormat="1" applyFont="1" applyBorder="1" applyAlignment="1">
      <alignment horizontal="right" wrapText="1"/>
    </xf>
    <xf numFmtId="164" fontId="2" fillId="0" borderId="2" xfId="0" applyFont="1" applyBorder="1"/>
    <xf numFmtId="164" fontId="6" fillId="0" borderId="0" xfId="0" applyFont="1"/>
    <xf numFmtId="165" fontId="2" fillId="0" borderId="6" xfId="0" applyNumberFormat="1" applyFont="1" applyBorder="1" applyAlignment="1">
      <alignment wrapText="1"/>
    </xf>
    <xf numFmtId="165" fontId="2" fillId="0" borderId="6" xfId="0" applyNumberFormat="1" applyFont="1" applyBorder="1" applyAlignment="1">
      <alignment horizontal="right" wrapText="1"/>
    </xf>
    <xf numFmtId="164" fontId="2" fillId="0" borderId="1" xfId="0" applyFont="1" applyBorder="1" applyAlignment="1">
      <alignment vertical="center"/>
    </xf>
    <xf numFmtId="164" fontId="3" fillId="0" borderId="2" xfId="0" applyFont="1" applyBorder="1" applyAlignment="1">
      <alignment vertical="center" wrapText="1"/>
    </xf>
    <xf numFmtId="164" fontId="3" fillId="0" borderId="2" xfId="0" applyFont="1" applyBorder="1" applyAlignment="1">
      <alignment vertical="center"/>
    </xf>
    <xf numFmtId="164" fontId="3" fillId="0" borderId="0" xfId="0" applyFont="1" applyAlignment="1">
      <alignment vertical="center"/>
    </xf>
    <xf numFmtId="165" fontId="2" fillId="3" borderId="2" xfId="0" applyNumberFormat="1" applyFont="1" applyFill="1" applyBorder="1" applyAlignment="1">
      <alignment vertical="center" wrapText="1"/>
    </xf>
    <xf numFmtId="164" fontId="2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3" fillId="0" borderId="2" xfId="0" applyFont="1" applyBorder="1" applyAlignment="1">
      <alignment horizontal="right" wrapText="1"/>
    </xf>
    <xf numFmtId="164" fontId="3" fillId="0" borderId="3" xfId="0" applyFont="1" applyBorder="1"/>
    <xf numFmtId="165" fontId="3" fillId="0" borderId="4" xfId="0" applyNumberFormat="1" applyFont="1" applyBorder="1" applyAlignment="1">
      <alignment wrapText="1"/>
    </xf>
    <xf numFmtId="165" fontId="3" fillId="0" borderId="4" xfId="0" applyNumberFormat="1" applyFont="1" applyBorder="1" applyAlignment="1">
      <alignment horizontal="right" wrapText="1"/>
    </xf>
    <xf numFmtId="164" fontId="3" fillId="0" borderId="4" xfId="0" applyFont="1" applyBorder="1" applyAlignment="1">
      <alignment wrapText="1"/>
    </xf>
    <xf numFmtId="164" fontId="3" fillId="0" borderId="4" xfId="0" applyFont="1" applyBorder="1"/>
    <xf numFmtId="164" fontId="3" fillId="0" borderId="6" xfId="0" applyFont="1" applyBorder="1"/>
    <xf numFmtId="164" fontId="2" fillId="0" borderId="6" xfId="0" applyFont="1" applyBorder="1"/>
    <xf numFmtId="164" fontId="3" fillId="0" borderId="6" xfId="0" applyFont="1" applyBorder="1" applyAlignment="1">
      <alignment horizontal="right"/>
    </xf>
    <xf numFmtId="164" fontId="3" fillId="0" borderId="6" xfId="0" applyFont="1" applyBorder="1" applyAlignment="1">
      <alignment vertical="center"/>
    </xf>
    <xf numFmtId="164" fontId="3" fillId="0" borderId="5" xfId="0" applyFont="1" applyBorder="1"/>
    <xf numFmtId="164" fontId="8" fillId="0" borderId="0" xfId="0" applyFont="1" applyAlignment="1">
      <alignment horizontal="center"/>
    </xf>
    <xf numFmtId="164" fontId="3" fillId="0" borderId="2" xfId="0" applyFont="1" applyBorder="1" applyAlignment="1">
      <alignment horizontal="center" vertical="center"/>
    </xf>
    <xf numFmtId="164" fontId="3" fillId="0" borderId="6" xfId="0" applyFont="1" applyBorder="1" applyAlignment="1">
      <alignment horizontal="center" vertical="center"/>
    </xf>
    <xf numFmtId="164" fontId="9" fillId="2" borderId="7" xfId="0" applyFont="1" applyFill="1" applyBorder="1" applyAlignment="1">
      <alignment horizontal="center" vertical="center"/>
    </xf>
    <xf numFmtId="164" fontId="9" fillId="2" borderId="8" xfId="0" applyFont="1" applyFill="1" applyBorder="1" applyAlignment="1">
      <alignment horizontal="center" vertical="center" wrapText="1"/>
    </xf>
    <xf numFmtId="164" fontId="9" fillId="2" borderId="9" xfId="0" applyFont="1" applyFill="1" applyBorder="1" applyAlignment="1">
      <alignment horizontal="center" vertical="center" wrapText="1"/>
    </xf>
    <xf numFmtId="164" fontId="7" fillId="0" borderId="0" xfId="0" applyFont="1" applyAlignment="1">
      <alignment horizontal="center"/>
    </xf>
    <xf numFmtId="165" fontId="6" fillId="0" borderId="2" xfId="0" applyNumberFormat="1" applyFont="1" applyBorder="1" applyAlignment="1">
      <alignment horizontal="right" vertical="center" wrapText="1"/>
    </xf>
    <xf numFmtId="165" fontId="6" fillId="0" borderId="6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08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49"/>
  <sheetViews>
    <sheetView showGridLines="0" showZeros="0" tabSelected="1" view="pageBreakPreview" zoomScaleNormal="100" zoomScaleSheetLayoutView="100" workbookViewId="0">
      <pane xSplit="1" ySplit="8" topLeftCell="B9" activePane="bottomRight" state="frozen"/>
      <selection pane="topRight" activeCell="C1" sqref="C1"/>
      <selection pane="bottomLeft" activeCell="A5" sqref="A5"/>
      <selection pane="bottomRight" activeCell="I15" sqref="I15"/>
    </sheetView>
  </sheetViews>
  <sheetFormatPr baseColWidth="10" defaultColWidth="7.796875" defaultRowHeight="12.75" x14ac:dyDescent="0.2"/>
  <cols>
    <col min="1" max="1" width="15.5" style="1" customWidth="1"/>
    <col min="2" max="2" width="4.5" style="3" customWidth="1"/>
    <col min="3" max="19" width="3.8984375" style="3" bestFit="1" customWidth="1"/>
    <col min="20" max="35" width="3.8984375" style="3" customWidth="1"/>
    <col min="36" max="42" width="3.8984375" style="3" bestFit="1" customWidth="1"/>
    <col min="43" max="44" width="3.8984375" style="1" customWidth="1"/>
    <col min="45" max="256" width="7.796875" style="1" customWidth="1"/>
    <col min="257" max="16384" width="7.796875" style="2"/>
  </cols>
  <sheetData>
    <row r="1" spans="1:257" ht="14.25" x14ac:dyDescent="0.25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</row>
    <row r="2" spans="1:257" ht="14.25" x14ac:dyDescent="0.25">
      <c r="A2" s="58" t="s">
        <v>26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1:257" ht="14.25" x14ac:dyDescent="0.25">
      <c r="A3" s="58" t="s">
        <v>27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</row>
    <row r="4" spans="1:257" ht="14.25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</row>
    <row r="5" spans="1:257" ht="14.25" x14ac:dyDescent="0.25">
      <c r="A5" s="58" t="s">
        <v>28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</row>
    <row r="6" spans="1:257" ht="14.25" x14ac:dyDescent="0.25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</row>
    <row r="7" spans="1:257" x14ac:dyDescent="0.2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257" s="6" customFormat="1" ht="18" customHeight="1" x14ac:dyDescent="0.2">
      <c r="A8" s="55" t="s">
        <v>20</v>
      </c>
      <c r="B8" s="56">
        <v>1981</v>
      </c>
      <c r="C8" s="56">
        <v>1982</v>
      </c>
      <c r="D8" s="56">
        <v>1983</v>
      </c>
      <c r="E8" s="56">
        <v>1984</v>
      </c>
      <c r="F8" s="56">
        <v>1985</v>
      </c>
      <c r="G8" s="56">
        <v>1986</v>
      </c>
      <c r="H8" s="56">
        <v>1987</v>
      </c>
      <c r="I8" s="56">
        <v>1988</v>
      </c>
      <c r="J8" s="56">
        <v>1989</v>
      </c>
      <c r="K8" s="56">
        <v>1990</v>
      </c>
      <c r="L8" s="56">
        <v>1991</v>
      </c>
      <c r="M8" s="56">
        <v>1992</v>
      </c>
      <c r="N8" s="56">
        <v>1993</v>
      </c>
      <c r="O8" s="56">
        <v>1994</v>
      </c>
      <c r="P8" s="56">
        <v>1995</v>
      </c>
      <c r="Q8" s="56">
        <v>1996</v>
      </c>
      <c r="R8" s="56">
        <v>1997</v>
      </c>
      <c r="S8" s="56">
        <v>1998</v>
      </c>
      <c r="T8" s="56">
        <v>1999</v>
      </c>
      <c r="U8" s="56">
        <v>2000</v>
      </c>
      <c r="V8" s="56">
        <v>2001</v>
      </c>
      <c r="W8" s="56">
        <v>2002</v>
      </c>
      <c r="X8" s="56">
        <v>2003</v>
      </c>
      <c r="Y8" s="56">
        <v>2004</v>
      </c>
      <c r="Z8" s="56">
        <v>2005</v>
      </c>
      <c r="AA8" s="56">
        <v>2006</v>
      </c>
      <c r="AB8" s="56">
        <v>2007</v>
      </c>
      <c r="AC8" s="56">
        <v>2008</v>
      </c>
      <c r="AD8" s="56">
        <v>2009</v>
      </c>
      <c r="AE8" s="56">
        <v>2010</v>
      </c>
      <c r="AF8" s="56">
        <v>2011</v>
      </c>
      <c r="AG8" s="56">
        <v>2012</v>
      </c>
      <c r="AH8" s="56">
        <v>2013</v>
      </c>
      <c r="AI8" s="56">
        <v>2014</v>
      </c>
      <c r="AJ8" s="56">
        <v>2015</v>
      </c>
      <c r="AK8" s="56">
        <v>2016</v>
      </c>
      <c r="AL8" s="56">
        <v>2017</v>
      </c>
      <c r="AM8" s="56">
        <v>2018</v>
      </c>
      <c r="AN8" s="56">
        <v>2019</v>
      </c>
      <c r="AO8" s="56">
        <v>2020</v>
      </c>
      <c r="AP8" s="56">
        <v>2021</v>
      </c>
      <c r="AQ8" s="56">
        <v>2022</v>
      </c>
      <c r="AR8" s="57">
        <v>2023</v>
      </c>
      <c r="IW8" s="7"/>
    </row>
    <row r="9" spans="1:257" s="6" customFormat="1" ht="12.95" customHeight="1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53"/>
      <c r="AR9" s="54"/>
      <c r="IW9" s="2"/>
    </row>
    <row r="10" spans="1:257" s="12" customFormat="1" ht="25.15" customHeight="1" x14ac:dyDescent="0.2">
      <c r="A10" s="11" t="s">
        <v>24</v>
      </c>
      <c r="B10" s="59">
        <f t="shared" ref="B10:AC10" si="0">B12+B44+B46</f>
        <v>698</v>
      </c>
      <c r="C10" s="59">
        <f t="shared" si="0"/>
        <v>710</v>
      </c>
      <c r="D10" s="59">
        <f t="shared" si="0"/>
        <v>1085</v>
      </c>
      <c r="E10" s="59">
        <f t="shared" si="0"/>
        <v>1367</v>
      </c>
      <c r="F10" s="59">
        <f t="shared" si="0"/>
        <v>1436</v>
      </c>
      <c r="G10" s="59">
        <f t="shared" si="0"/>
        <v>1515</v>
      </c>
      <c r="H10" s="59">
        <f t="shared" si="0"/>
        <v>1558</v>
      </c>
      <c r="I10" s="59">
        <f t="shared" si="0"/>
        <v>1628</v>
      </c>
      <c r="J10" s="59">
        <f t="shared" si="0"/>
        <v>1656</v>
      </c>
      <c r="K10" s="59">
        <f t="shared" si="0"/>
        <v>1563</v>
      </c>
      <c r="L10" s="59">
        <f t="shared" si="0"/>
        <v>1596</v>
      </c>
      <c r="M10" s="59">
        <f t="shared" si="0"/>
        <v>1711</v>
      </c>
      <c r="N10" s="59">
        <f t="shared" si="0"/>
        <v>1947</v>
      </c>
      <c r="O10" s="59">
        <f t="shared" si="0"/>
        <v>1945</v>
      </c>
      <c r="P10" s="59">
        <f t="shared" si="0"/>
        <v>2109</v>
      </c>
      <c r="Q10" s="59">
        <f t="shared" si="0"/>
        <v>2198</v>
      </c>
      <c r="R10" s="59">
        <f t="shared" si="0"/>
        <v>2377</v>
      </c>
      <c r="S10" s="59">
        <f t="shared" si="0"/>
        <v>2410</v>
      </c>
      <c r="T10" s="59">
        <f t="shared" si="0"/>
        <v>2471</v>
      </c>
      <c r="U10" s="59">
        <f t="shared" si="0"/>
        <v>2492</v>
      </c>
      <c r="V10" s="59">
        <f t="shared" si="0"/>
        <v>2439</v>
      </c>
      <c r="W10" s="59">
        <f t="shared" si="0"/>
        <v>2480</v>
      </c>
      <c r="X10" s="59">
        <f t="shared" si="0"/>
        <v>2530</v>
      </c>
      <c r="Y10" s="59">
        <f t="shared" si="0"/>
        <v>2477</v>
      </c>
      <c r="Z10" s="59">
        <f t="shared" si="0"/>
        <v>2441</v>
      </c>
      <c r="AA10" s="59">
        <f t="shared" si="0"/>
        <v>2547</v>
      </c>
      <c r="AB10" s="59">
        <f t="shared" si="0"/>
        <v>2549</v>
      </c>
      <c r="AC10" s="59">
        <f t="shared" si="0"/>
        <v>2793</v>
      </c>
      <c r="AD10" s="59">
        <f t="shared" ref="AD10:AJ10" si="1">AD12+AD44+AD46</f>
        <v>2992</v>
      </c>
      <c r="AE10" s="59">
        <f t="shared" si="1"/>
        <v>3118</v>
      </c>
      <c r="AF10" s="59">
        <f t="shared" si="1"/>
        <v>3352</v>
      </c>
      <c r="AG10" s="59">
        <f t="shared" si="1"/>
        <v>3630</v>
      </c>
      <c r="AH10" s="59">
        <f t="shared" si="1"/>
        <v>3510</v>
      </c>
      <c r="AI10" s="59">
        <f t="shared" si="1"/>
        <v>3505</v>
      </c>
      <c r="AJ10" s="59">
        <f t="shared" si="1"/>
        <v>3549</v>
      </c>
      <c r="AK10" s="59">
        <f>AK12+AK44+AK46</f>
        <v>3703</v>
      </c>
      <c r="AL10" s="59">
        <f t="shared" ref="AL10:AM10" si="2">AL12+AL44+AL46</f>
        <v>3769</v>
      </c>
      <c r="AM10" s="59">
        <f t="shared" si="2"/>
        <v>3837</v>
      </c>
      <c r="AN10" s="59">
        <f t="shared" ref="AN10:AO10" si="3">AN12+AN44+AN46</f>
        <v>3845</v>
      </c>
      <c r="AO10" s="59">
        <f t="shared" si="3"/>
        <v>3903</v>
      </c>
      <c r="AP10" s="59">
        <f>AP12+AP44+AP46</f>
        <v>3761</v>
      </c>
      <c r="AQ10" s="59">
        <f t="shared" ref="AQ10:AR10" si="4">AQ12+AQ44+AQ46</f>
        <v>3997</v>
      </c>
      <c r="AR10" s="60">
        <f t="shared" si="4"/>
        <v>4088</v>
      </c>
      <c r="IW10" s="2"/>
    </row>
    <row r="11" spans="1:257" ht="12" customHeight="1" x14ac:dyDescent="0.2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/>
      <c r="AR11" s="47"/>
    </row>
    <row r="12" spans="1:257" ht="22.5" customHeight="1" x14ac:dyDescent="0.2">
      <c r="A12" s="17" t="s">
        <v>23</v>
      </c>
      <c r="B12" s="18">
        <f t="shared" ref="B12:AC12" si="5">B14+B20</f>
        <v>312</v>
      </c>
      <c r="C12" s="18">
        <f t="shared" si="5"/>
        <v>288</v>
      </c>
      <c r="D12" s="18">
        <f t="shared" si="5"/>
        <v>636</v>
      </c>
      <c r="E12" s="18">
        <f t="shared" si="5"/>
        <v>730</v>
      </c>
      <c r="F12" s="18">
        <f t="shared" si="5"/>
        <v>773</v>
      </c>
      <c r="G12" s="18">
        <f t="shared" si="5"/>
        <v>819</v>
      </c>
      <c r="H12" s="18">
        <f t="shared" si="5"/>
        <v>870</v>
      </c>
      <c r="I12" s="18">
        <f t="shared" si="5"/>
        <v>955</v>
      </c>
      <c r="J12" s="18">
        <f t="shared" si="5"/>
        <v>996</v>
      </c>
      <c r="K12" s="18">
        <f t="shared" si="5"/>
        <v>908</v>
      </c>
      <c r="L12" s="18">
        <f t="shared" si="5"/>
        <v>941</v>
      </c>
      <c r="M12" s="18">
        <f t="shared" si="5"/>
        <v>946</v>
      </c>
      <c r="N12" s="18">
        <f t="shared" si="5"/>
        <v>1086</v>
      </c>
      <c r="O12" s="18">
        <f t="shared" si="5"/>
        <v>1140</v>
      </c>
      <c r="P12" s="18">
        <f t="shared" si="5"/>
        <v>1162</v>
      </c>
      <c r="Q12" s="18">
        <f t="shared" si="5"/>
        <v>1095</v>
      </c>
      <c r="R12" s="18">
        <f t="shared" si="5"/>
        <v>1242</v>
      </c>
      <c r="S12" s="18">
        <f t="shared" si="5"/>
        <v>1159</v>
      </c>
      <c r="T12" s="18">
        <f t="shared" si="5"/>
        <v>1121</v>
      </c>
      <c r="U12" s="18">
        <f t="shared" si="5"/>
        <v>1173</v>
      </c>
      <c r="V12" s="18">
        <f t="shared" si="5"/>
        <v>1170</v>
      </c>
      <c r="W12" s="18">
        <f t="shared" si="5"/>
        <v>1234</v>
      </c>
      <c r="X12" s="18">
        <f t="shared" si="5"/>
        <v>1269</v>
      </c>
      <c r="Y12" s="18">
        <f t="shared" si="5"/>
        <v>1199</v>
      </c>
      <c r="Z12" s="18">
        <f t="shared" si="5"/>
        <v>1148</v>
      </c>
      <c r="AA12" s="18">
        <f t="shared" si="5"/>
        <v>1217</v>
      </c>
      <c r="AB12" s="18">
        <f t="shared" si="5"/>
        <v>1225</v>
      </c>
      <c r="AC12" s="18">
        <f t="shared" si="5"/>
        <v>1324</v>
      </c>
      <c r="AD12" s="18">
        <f t="shared" ref="AD12:AK12" si="6">AD14+AD20</f>
        <v>1401</v>
      </c>
      <c r="AE12" s="18">
        <f t="shared" si="6"/>
        <v>1428</v>
      </c>
      <c r="AF12" s="18">
        <f t="shared" si="6"/>
        <v>1529</v>
      </c>
      <c r="AG12" s="18">
        <f t="shared" si="6"/>
        <v>1575</v>
      </c>
      <c r="AH12" s="18">
        <f t="shared" si="6"/>
        <v>1547</v>
      </c>
      <c r="AI12" s="18">
        <f t="shared" si="6"/>
        <v>1549</v>
      </c>
      <c r="AJ12" s="18">
        <f t="shared" si="6"/>
        <v>1552</v>
      </c>
      <c r="AK12" s="18">
        <f t="shared" si="6"/>
        <v>1623</v>
      </c>
      <c r="AL12" s="18">
        <f>AL14+AL20</f>
        <v>1632</v>
      </c>
      <c r="AM12" s="18">
        <f t="shared" ref="AM12" si="7">AM14+AM20</f>
        <v>1685</v>
      </c>
      <c r="AN12" s="18">
        <f t="shared" ref="AN12" si="8">AN14+AN20</f>
        <v>1676</v>
      </c>
      <c r="AO12" s="18">
        <f>AO14+AO20</f>
        <v>1773</v>
      </c>
      <c r="AP12" s="18">
        <f>AP14+AP20</f>
        <v>1750</v>
      </c>
      <c r="AQ12" s="18">
        <f t="shared" ref="AQ12:AR12" si="9">AQ14+AQ20</f>
        <v>1824</v>
      </c>
      <c r="AR12" s="19">
        <f t="shared" si="9"/>
        <v>1892</v>
      </c>
    </row>
    <row r="13" spans="1:257" ht="12.95" customHeight="1" x14ac:dyDescent="0.2">
      <c r="A13" s="13"/>
      <c r="B13" s="20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6"/>
      <c r="AR13" s="47"/>
    </row>
    <row r="14" spans="1:257" ht="15.95" customHeight="1" x14ac:dyDescent="0.2">
      <c r="A14" s="22" t="s">
        <v>0</v>
      </c>
      <c r="B14" s="23">
        <f t="shared" ref="B14:AC14" si="10">SUM(B16:B18)</f>
        <v>13</v>
      </c>
      <c r="C14" s="23">
        <f t="shared" si="10"/>
        <v>28</v>
      </c>
      <c r="D14" s="23">
        <f t="shared" si="10"/>
        <v>41</v>
      </c>
      <c r="E14" s="23">
        <f t="shared" si="10"/>
        <v>67</v>
      </c>
      <c r="F14" s="23">
        <f t="shared" si="10"/>
        <v>52</v>
      </c>
      <c r="G14" s="23">
        <f t="shared" si="10"/>
        <v>62</v>
      </c>
      <c r="H14" s="23">
        <f t="shared" si="10"/>
        <v>69</v>
      </c>
      <c r="I14" s="23">
        <f t="shared" si="10"/>
        <v>85</v>
      </c>
      <c r="J14" s="23">
        <f t="shared" si="10"/>
        <v>78</v>
      </c>
      <c r="K14" s="23">
        <f t="shared" si="10"/>
        <v>83</v>
      </c>
      <c r="L14" s="23">
        <f t="shared" si="10"/>
        <v>75</v>
      </c>
      <c r="M14" s="23">
        <f t="shared" si="10"/>
        <v>90</v>
      </c>
      <c r="N14" s="23">
        <f t="shared" si="10"/>
        <v>107</v>
      </c>
      <c r="O14" s="23">
        <f t="shared" si="10"/>
        <v>127</v>
      </c>
      <c r="P14" s="23">
        <f t="shared" si="10"/>
        <v>145</v>
      </c>
      <c r="Q14" s="23">
        <f t="shared" si="10"/>
        <v>156</v>
      </c>
      <c r="R14" s="23">
        <f t="shared" si="10"/>
        <v>198</v>
      </c>
      <c r="S14" s="23">
        <f t="shared" si="10"/>
        <v>180</v>
      </c>
      <c r="T14" s="23">
        <f t="shared" si="10"/>
        <v>170</v>
      </c>
      <c r="U14" s="23">
        <f t="shared" si="10"/>
        <v>166</v>
      </c>
      <c r="V14" s="23">
        <f t="shared" si="10"/>
        <v>170</v>
      </c>
      <c r="W14" s="23">
        <f t="shared" si="10"/>
        <v>167</v>
      </c>
      <c r="X14" s="23">
        <f t="shared" si="10"/>
        <v>165</v>
      </c>
      <c r="Y14" s="23">
        <f t="shared" si="10"/>
        <v>172</v>
      </c>
      <c r="Z14" s="23">
        <f t="shared" si="10"/>
        <v>173</v>
      </c>
      <c r="AA14" s="23">
        <f t="shared" si="10"/>
        <v>174</v>
      </c>
      <c r="AB14" s="23">
        <f t="shared" si="10"/>
        <v>175</v>
      </c>
      <c r="AC14" s="23">
        <f t="shared" si="10"/>
        <v>178</v>
      </c>
      <c r="AD14" s="23">
        <f t="shared" ref="AD14:AK14" si="11">SUM(AD16:AD18)</f>
        <v>183</v>
      </c>
      <c r="AE14" s="23">
        <f t="shared" si="11"/>
        <v>178</v>
      </c>
      <c r="AF14" s="23">
        <f t="shared" si="11"/>
        <v>191</v>
      </c>
      <c r="AG14" s="23">
        <f t="shared" si="11"/>
        <v>190</v>
      </c>
      <c r="AH14" s="23">
        <f t="shared" si="11"/>
        <v>197</v>
      </c>
      <c r="AI14" s="23">
        <f t="shared" si="11"/>
        <v>201</v>
      </c>
      <c r="AJ14" s="23">
        <f t="shared" si="11"/>
        <v>199</v>
      </c>
      <c r="AK14" s="23">
        <f t="shared" si="11"/>
        <v>207</v>
      </c>
      <c r="AL14" s="23">
        <f>SUM(AL16:AL18)</f>
        <v>206</v>
      </c>
      <c r="AM14" s="23">
        <f>SUM(AM16:AM18)</f>
        <v>219</v>
      </c>
      <c r="AN14" s="23">
        <f>SUM(AN16:AN18)</f>
        <v>221</v>
      </c>
      <c r="AO14" s="23">
        <f>SUM(AO16:AO18)</f>
        <v>220</v>
      </c>
      <c r="AP14" s="23">
        <f>SUM(AP16:AP18)</f>
        <v>219</v>
      </c>
      <c r="AQ14" s="23">
        <f t="shared" ref="AQ14:AR14" si="12">SUM(AQ16:AQ18)</f>
        <v>211</v>
      </c>
      <c r="AR14" s="24">
        <f t="shared" si="12"/>
        <v>249</v>
      </c>
    </row>
    <row r="15" spans="1:257" ht="15.95" customHeight="1" x14ac:dyDescent="0.2">
      <c r="A15" s="22"/>
      <c r="B15" s="23"/>
      <c r="C15" s="23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3"/>
      <c r="R15" s="23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6"/>
      <c r="AR15" s="47"/>
    </row>
    <row r="16" spans="1:257" ht="15.95" customHeight="1" x14ac:dyDescent="0.2">
      <c r="A16" s="27" t="s">
        <v>1</v>
      </c>
      <c r="B16" s="28">
        <v>11</v>
      </c>
      <c r="C16" s="28">
        <v>15</v>
      </c>
      <c r="D16" s="28">
        <v>20</v>
      </c>
      <c r="E16" s="28">
        <v>26</v>
      </c>
      <c r="F16" s="28">
        <v>30</v>
      </c>
      <c r="G16" s="28">
        <v>31</v>
      </c>
      <c r="H16" s="28">
        <v>34</v>
      </c>
      <c r="I16" s="28">
        <v>41</v>
      </c>
      <c r="J16" s="28">
        <v>37</v>
      </c>
      <c r="K16" s="28">
        <v>39</v>
      </c>
      <c r="L16" s="28">
        <v>32</v>
      </c>
      <c r="M16" s="28">
        <v>48</v>
      </c>
      <c r="N16" s="28">
        <v>59</v>
      </c>
      <c r="O16" s="28">
        <v>74</v>
      </c>
      <c r="P16" s="28">
        <v>81</v>
      </c>
      <c r="Q16" s="29">
        <v>103</v>
      </c>
      <c r="R16" s="29">
        <v>160</v>
      </c>
      <c r="S16" s="28">
        <v>147</v>
      </c>
      <c r="T16" s="28">
        <v>144</v>
      </c>
      <c r="U16" s="28">
        <v>148</v>
      </c>
      <c r="V16" s="28">
        <v>151</v>
      </c>
      <c r="W16" s="28">
        <v>153</v>
      </c>
      <c r="X16" s="28">
        <v>153</v>
      </c>
      <c r="Y16" s="28">
        <v>158</v>
      </c>
      <c r="Z16" s="28">
        <v>163</v>
      </c>
      <c r="AA16" s="28">
        <f>44+121</f>
        <v>165</v>
      </c>
      <c r="AB16" s="28">
        <f>122+43</f>
        <v>165</v>
      </c>
      <c r="AC16" s="28">
        <f>46+124</f>
        <v>170</v>
      </c>
      <c r="AD16" s="28">
        <f>49+128</f>
        <v>177</v>
      </c>
      <c r="AE16" s="28">
        <f>128+46</f>
        <v>174</v>
      </c>
      <c r="AF16" s="15">
        <v>186</v>
      </c>
      <c r="AG16" s="15">
        <f>136+50</f>
        <v>186</v>
      </c>
      <c r="AH16" s="15">
        <f>139+55</f>
        <v>194</v>
      </c>
      <c r="AI16" s="15">
        <f>145+54</f>
        <v>199</v>
      </c>
      <c r="AJ16" s="15">
        <f>141+55</f>
        <v>196</v>
      </c>
      <c r="AK16" s="15">
        <f>149+55</f>
        <v>204</v>
      </c>
      <c r="AL16" s="15">
        <f>148+57</f>
        <v>205</v>
      </c>
      <c r="AM16" s="15">
        <f>150+66</f>
        <v>216</v>
      </c>
      <c r="AN16" s="15">
        <v>217</v>
      </c>
      <c r="AO16" s="15">
        <v>217</v>
      </c>
      <c r="AP16" s="15">
        <f>148+68</f>
        <v>216</v>
      </c>
      <c r="AQ16" s="16">
        <v>209</v>
      </c>
      <c r="AR16" s="47">
        <v>190</v>
      </c>
    </row>
    <row r="17" spans="1:257" ht="15.95" customHeight="1" x14ac:dyDescent="0.2">
      <c r="A17" s="27" t="s">
        <v>2</v>
      </c>
      <c r="B17" s="28">
        <v>2</v>
      </c>
      <c r="C17" s="28">
        <v>12</v>
      </c>
      <c r="D17" s="28">
        <v>16</v>
      </c>
      <c r="E17" s="28">
        <v>32</v>
      </c>
      <c r="F17" s="28">
        <v>13</v>
      </c>
      <c r="G17" s="28">
        <v>21</v>
      </c>
      <c r="H17" s="28">
        <v>25</v>
      </c>
      <c r="I17" s="28">
        <v>28</v>
      </c>
      <c r="J17" s="28">
        <v>26</v>
      </c>
      <c r="K17" s="28">
        <v>28</v>
      </c>
      <c r="L17" s="28">
        <v>27</v>
      </c>
      <c r="M17" s="28">
        <v>26</v>
      </c>
      <c r="N17" s="28">
        <v>33</v>
      </c>
      <c r="O17" s="28">
        <v>42</v>
      </c>
      <c r="P17" s="28">
        <v>54</v>
      </c>
      <c r="Q17" s="29">
        <v>43</v>
      </c>
      <c r="R17" s="29">
        <v>34</v>
      </c>
      <c r="S17" s="28">
        <v>27</v>
      </c>
      <c r="T17" s="28">
        <v>23</v>
      </c>
      <c r="U17" s="28">
        <v>15</v>
      </c>
      <c r="V17" s="28">
        <v>16</v>
      </c>
      <c r="W17" s="28">
        <v>13</v>
      </c>
      <c r="X17" s="28">
        <v>11</v>
      </c>
      <c r="Y17" s="28">
        <v>12</v>
      </c>
      <c r="Z17" s="28">
        <v>8</v>
      </c>
      <c r="AA17" s="28">
        <v>7</v>
      </c>
      <c r="AB17" s="28">
        <f>7+1</f>
        <v>8</v>
      </c>
      <c r="AC17" s="28">
        <v>8</v>
      </c>
      <c r="AD17" s="28">
        <v>6</v>
      </c>
      <c r="AE17" s="28">
        <v>4</v>
      </c>
      <c r="AF17" s="15">
        <v>5</v>
      </c>
      <c r="AG17" s="15">
        <f>3+1</f>
        <v>4</v>
      </c>
      <c r="AH17" s="15">
        <v>3</v>
      </c>
      <c r="AI17" s="15">
        <v>2</v>
      </c>
      <c r="AJ17" s="15">
        <v>3</v>
      </c>
      <c r="AK17" s="15">
        <v>3</v>
      </c>
      <c r="AL17" s="15">
        <v>1</v>
      </c>
      <c r="AM17" s="15">
        <v>2</v>
      </c>
      <c r="AN17" s="15">
        <v>3</v>
      </c>
      <c r="AO17" s="15">
        <v>3</v>
      </c>
      <c r="AP17" s="15">
        <f>3</f>
        <v>3</v>
      </c>
      <c r="AQ17" s="16">
        <v>2</v>
      </c>
      <c r="AR17" s="47">
        <v>59</v>
      </c>
    </row>
    <row r="18" spans="1:257" ht="15.95" customHeight="1" x14ac:dyDescent="0.2">
      <c r="A18" s="27" t="s">
        <v>3</v>
      </c>
      <c r="B18" s="28"/>
      <c r="C18" s="28">
        <v>1</v>
      </c>
      <c r="D18" s="28">
        <v>5</v>
      </c>
      <c r="E18" s="28">
        <v>9</v>
      </c>
      <c r="F18" s="28">
        <v>9</v>
      </c>
      <c r="G18" s="28">
        <v>10</v>
      </c>
      <c r="H18" s="28">
        <v>10</v>
      </c>
      <c r="I18" s="28">
        <v>16</v>
      </c>
      <c r="J18" s="28">
        <v>15</v>
      </c>
      <c r="K18" s="28">
        <v>16</v>
      </c>
      <c r="L18" s="28">
        <v>16</v>
      </c>
      <c r="M18" s="28">
        <v>16</v>
      </c>
      <c r="N18" s="28">
        <v>15</v>
      </c>
      <c r="O18" s="28">
        <v>11</v>
      </c>
      <c r="P18" s="28">
        <v>10</v>
      </c>
      <c r="Q18" s="29">
        <v>10</v>
      </c>
      <c r="R18" s="29">
        <v>4</v>
      </c>
      <c r="S18" s="28">
        <v>6</v>
      </c>
      <c r="T18" s="28">
        <v>3</v>
      </c>
      <c r="U18" s="28">
        <v>3</v>
      </c>
      <c r="V18" s="28">
        <v>3</v>
      </c>
      <c r="W18" s="28">
        <v>1</v>
      </c>
      <c r="X18" s="28">
        <v>1</v>
      </c>
      <c r="Y18" s="28">
        <v>2</v>
      </c>
      <c r="Z18" s="28">
        <v>2</v>
      </c>
      <c r="AA18" s="28">
        <v>2</v>
      </c>
      <c r="AB18" s="28">
        <f>1+1</f>
        <v>2</v>
      </c>
      <c r="AC18" s="28"/>
      <c r="AD18" s="28"/>
      <c r="AE18" s="28"/>
      <c r="AF18" s="15"/>
      <c r="AG18" s="15"/>
      <c r="AH18" s="15"/>
      <c r="AI18" s="15"/>
      <c r="AJ18" s="15"/>
      <c r="AK18" s="15"/>
      <c r="AL18" s="15"/>
      <c r="AM18" s="15">
        <v>1</v>
      </c>
      <c r="AN18" s="15">
        <v>1</v>
      </c>
      <c r="AO18" s="15"/>
      <c r="AP18" s="15"/>
      <c r="AQ18" s="16"/>
      <c r="AR18" s="47"/>
    </row>
    <row r="19" spans="1:257" ht="15.95" customHeight="1" x14ac:dyDescent="0.2">
      <c r="A19" s="13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1"/>
      <c r="R19" s="21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6"/>
      <c r="AR19" s="47"/>
    </row>
    <row r="20" spans="1:257" ht="15.95" customHeight="1" x14ac:dyDescent="0.2">
      <c r="A20" s="22" t="s">
        <v>4</v>
      </c>
      <c r="B20" s="23">
        <f t="shared" ref="B20:AB20" si="13">SUM(B22:B26)+B28+B30+B35+B40</f>
        <v>299</v>
      </c>
      <c r="C20" s="23">
        <f t="shared" si="13"/>
        <v>260</v>
      </c>
      <c r="D20" s="23">
        <f t="shared" si="13"/>
        <v>595</v>
      </c>
      <c r="E20" s="23">
        <f t="shared" si="13"/>
        <v>663</v>
      </c>
      <c r="F20" s="23">
        <f t="shared" si="13"/>
        <v>721</v>
      </c>
      <c r="G20" s="23">
        <f t="shared" si="13"/>
        <v>757</v>
      </c>
      <c r="H20" s="23">
        <f t="shared" si="13"/>
        <v>801</v>
      </c>
      <c r="I20" s="23">
        <f t="shared" si="13"/>
        <v>870</v>
      </c>
      <c r="J20" s="23">
        <f t="shared" si="13"/>
        <v>918</v>
      </c>
      <c r="K20" s="23">
        <f t="shared" si="13"/>
        <v>825</v>
      </c>
      <c r="L20" s="23">
        <f t="shared" si="13"/>
        <v>866</v>
      </c>
      <c r="M20" s="23">
        <f t="shared" si="13"/>
        <v>856</v>
      </c>
      <c r="N20" s="23">
        <f t="shared" si="13"/>
        <v>979</v>
      </c>
      <c r="O20" s="23">
        <f t="shared" si="13"/>
        <v>1013</v>
      </c>
      <c r="P20" s="23">
        <f t="shared" si="13"/>
        <v>1017</v>
      </c>
      <c r="Q20" s="23">
        <f t="shared" si="13"/>
        <v>939</v>
      </c>
      <c r="R20" s="23">
        <f t="shared" si="13"/>
        <v>1044</v>
      </c>
      <c r="S20" s="23">
        <f t="shared" si="13"/>
        <v>979</v>
      </c>
      <c r="T20" s="23">
        <f t="shared" si="13"/>
        <v>951</v>
      </c>
      <c r="U20" s="23">
        <f t="shared" si="13"/>
        <v>1007</v>
      </c>
      <c r="V20" s="23">
        <f t="shared" si="13"/>
        <v>1000</v>
      </c>
      <c r="W20" s="23">
        <f t="shared" si="13"/>
        <v>1067</v>
      </c>
      <c r="X20" s="23">
        <f t="shared" si="13"/>
        <v>1104</v>
      </c>
      <c r="Y20" s="23">
        <f t="shared" si="13"/>
        <v>1027</v>
      </c>
      <c r="Z20" s="23">
        <f t="shared" si="13"/>
        <v>975</v>
      </c>
      <c r="AA20" s="23">
        <f t="shared" si="13"/>
        <v>1043</v>
      </c>
      <c r="AB20" s="23">
        <f t="shared" si="13"/>
        <v>1050</v>
      </c>
      <c r="AC20" s="23">
        <f>SUM(AC22:AC26)+AC28+AC30+AC35+AC40</f>
        <v>1146</v>
      </c>
      <c r="AD20" s="23">
        <f t="shared" ref="AD20:AK20" si="14">SUM(AD22:AD26)+AD28+AD30+AD35+AD40</f>
        <v>1218</v>
      </c>
      <c r="AE20" s="23">
        <f t="shared" si="14"/>
        <v>1250</v>
      </c>
      <c r="AF20" s="23">
        <f t="shared" si="14"/>
        <v>1338</v>
      </c>
      <c r="AG20" s="23">
        <f t="shared" si="14"/>
        <v>1385</v>
      </c>
      <c r="AH20" s="23">
        <f t="shared" si="14"/>
        <v>1350</v>
      </c>
      <c r="AI20" s="23">
        <f t="shared" si="14"/>
        <v>1348</v>
      </c>
      <c r="AJ20" s="23">
        <f t="shared" si="14"/>
        <v>1353</v>
      </c>
      <c r="AK20" s="23">
        <f t="shared" si="14"/>
        <v>1416</v>
      </c>
      <c r="AL20" s="23">
        <f t="shared" ref="AL20:AM20" si="15">SUM(AL22:AL26)+AL28+AL30+AL35+AL40</f>
        <v>1426</v>
      </c>
      <c r="AM20" s="23">
        <f t="shared" si="15"/>
        <v>1466</v>
      </c>
      <c r="AN20" s="23">
        <f t="shared" ref="AN20" si="16">SUM(AN22:AN26)+AN28+AN30+AN35+AN40</f>
        <v>1455</v>
      </c>
      <c r="AO20" s="23">
        <f>SUM(AO22:AO26)+AO28+AO30+AO35+AO40</f>
        <v>1553</v>
      </c>
      <c r="AP20" s="23">
        <f>SUM(AP22:AP26)+AP28+AP30+AP35+AP40</f>
        <v>1531</v>
      </c>
      <c r="AQ20" s="23">
        <f t="shared" ref="AQ20:AR20" si="17">SUM(AQ22:AQ26)+AQ28+AQ30+AQ35+AQ40</f>
        <v>1613</v>
      </c>
      <c r="AR20" s="24">
        <f t="shared" si="17"/>
        <v>1643</v>
      </c>
    </row>
    <row r="21" spans="1:257" ht="15.95" customHeight="1" x14ac:dyDescent="0.2">
      <c r="A21" s="13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/>
      <c r="R21" s="21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6"/>
      <c r="AR21" s="47"/>
    </row>
    <row r="22" spans="1:257" s="4" customFormat="1" ht="15.95" customHeight="1" x14ac:dyDescent="0.2">
      <c r="A22" s="13" t="s">
        <v>5</v>
      </c>
      <c r="B22" s="20">
        <f>SUM(B23:B26)</f>
        <v>0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1">
        <v>27</v>
      </c>
      <c r="R22" s="21">
        <v>39</v>
      </c>
      <c r="S22" s="20">
        <v>24</v>
      </c>
      <c r="T22" s="20">
        <v>6</v>
      </c>
      <c r="U22" s="20">
        <v>6</v>
      </c>
      <c r="V22" s="20">
        <v>20</v>
      </c>
      <c r="W22" s="20">
        <v>6</v>
      </c>
      <c r="X22" s="20">
        <v>15</v>
      </c>
      <c r="Y22" s="20">
        <v>20</v>
      </c>
      <c r="Z22" s="20">
        <v>13</v>
      </c>
      <c r="AA22" s="20">
        <f>4+9</f>
        <v>13</v>
      </c>
      <c r="AB22" s="20">
        <f>6+12</f>
        <v>18</v>
      </c>
      <c r="AC22" s="20">
        <f>7+6</f>
        <v>13</v>
      </c>
      <c r="AD22" s="20">
        <f>5+7</f>
        <v>12</v>
      </c>
      <c r="AE22" s="20">
        <f>3+5</f>
        <v>8</v>
      </c>
      <c r="AF22" s="14">
        <v>6</v>
      </c>
      <c r="AG22" s="14">
        <f>2+4</f>
        <v>6</v>
      </c>
      <c r="AH22" s="14">
        <f>1+4</f>
        <v>5</v>
      </c>
      <c r="AI22" s="14">
        <f>1+6</f>
        <v>7</v>
      </c>
      <c r="AJ22" s="14">
        <f>1+4</f>
        <v>5</v>
      </c>
      <c r="AK22" s="14">
        <f>1+3</f>
        <v>4</v>
      </c>
      <c r="AL22" s="14">
        <f>1+3</f>
        <v>4</v>
      </c>
      <c r="AM22" s="14">
        <f>1+3</f>
        <v>4</v>
      </c>
      <c r="AN22" s="14">
        <v>2</v>
      </c>
      <c r="AO22" s="14">
        <v>2</v>
      </c>
      <c r="AP22" s="14">
        <v>2</v>
      </c>
      <c r="AQ22" s="30">
        <v>1</v>
      </c>
      <c r="AR22" s="48">
        <v>1</v>
      </c>
      <c r="IW22" s="31"/>
    </row>
    <row r="23" spans="1:257" s="4" customFormat="1" ht="15.95" customHeight="1" x14ac:dyDescent="0.2">
      <c r="A23" s="13" t="s">
        <v>6</v>
      </c>
      <c r="B23" s="20"/>
      <c r="C23" s="20">
        <v>6</v>
      </c>
      <c r="D23" s="20">
        <v>12</v>
      </c>
      <c r="E23" s="20">
        <v>17</v>
      </c>
      <c r="F23" s="20">
        <v>19</v>
      </c>
      <c r="G23" s="20">
        <v>20</v>
      </c>
      <c r="H23" s="20">
        <v>26</v>
      </c>
      <c r="I23" s="20">
        <v>29</v>
      </c>
      <c r="J23" s="20">
        <v>26</v>
      </c>
      <c r="K23" s="20">
        <v>32</v>
      </c>
      <c r="L23" s="20">
        <v>16</v>
      </c>
      <c r="M23" s="20">
        <v>18</v>
      </c>
      <c r="N23" s="20">
        <v>25</v>
      </c>
      <c r="O23" s="20">
        <v>29</v>
      </c>
      <c r="P23" s="20">
        <v>32</v>
      </c>
      <c r="Q23" s="21"/>
      <c r="R23" s="21"/>
      <c r="S23" s="20"/>
      <c r="T23" s="20"/>
      <c r="U23" s="20"/>
      <c r="V23" s="20"/>
      <c r="W23" s="20">
        <v>15</v>
      </c>
      <c r="X23" s="20"/>
      <c r="Y23" s="20"/>
      <c r="Z23" s="20"/>
      <c r="AA23" s="20"/>
      <c r="AB23" s="20"/>
      <c r="AC23" s="20"/>
      <c r="AD23" s="20"/>
      <c r="AE23" s="20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30"/>
      <c r="AR23" s="48"/>
      <c r="IW23" s="31"/>
    </row>
    <row r="24" spans="1:257" s="4" customFormat="1" ht="15.95" customHeight="1" x14ac:dyDescent="0.2">
      <c r="A24" s="13" t="s">
        <v>7</v>
      </c>
      <c r="B24" s="20"/>
      <c r="C24" s="20">
        <v>4</v>
      </c>
      <c r="D24" s="20">
        <v>6</v>
      </c>
      <c r="E24" s="20">
        <v>7</v>
      </c>
      <c r="F24" s="20">
        <v>7</v>
      </c>
      <c r="G24" s="20">
        <v>6</v>
      </c>
      <c r="H24" s="20"/>
      <c r="I24" s="20"/>
      <c r="J24" s="20"/>
      <c r="K24" s="20">
        <v>6</v>
      </c>
      <c r="L24" s="20">
        <v>4</v>
      </c>
      <c r="M24" s="20">
        <v>3</v>
      </c>
      <c r="N24" s="20">
        <v>2</v>
      </c>
      <c r="O24" s="20"/>
      <c r="P24" s="20"/>
      <c r="Q24" s="21"/>
      <c r="R24" s="21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30"/>
      <c r="AR24" s="48"/>
      <c r="IW24" s="31"/>
    </row>
    <row r="25" spans="1:257" s="4" customFormat="1" ht="15.95" customHeight="1" x14ac:dyDescent="0.2">
      <c r="A25" s="13" t="s">
        <v>8</v>
      </c>
      <c r="B25" s="20"/>
      <c r="C25" s="20">
        <v>3</v>
      </c>
      <c r="D25" s="20">
        <v>4</v>
      </c>
      <c r="E25" s="20">
        <v>5</v>
      </c>
      <c r="F25" s="20">
        <v>3</v>
      </c>
      <c r="G25" s="20"/>
      <c r="H25" s="20"/>
      <c r="I25" s="20"/>
      <c r="J25" s="20"/>
      <c r="K25" s="20">
        <v>4</v>
      </c>
      <c r="L25" s="20">
        <v>4</v>
      </c>
      <c r="M25" s="20">
        <v>2</v>
      </c>
      <c r="N25" s="20"/>
      <c r="O25" s="20"/>
      <c r="P25" s="20"/>
      <c r="Q25" s="21"/>
      <c r="R25" s="21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30"/>
      <c r="AR25" s="48"/>
      <c r="IW25" s="31"/>
    </row>
    <row r="26" spans="1:257" s="4" customFormat="1" ht="15.95" customHeight="1" x14ac:dyDescent="0.2">
      <c r="A26" s="13" t="s">
        <v>9</v>
      </c>
      <c r="B26" s="20"/>
      <c r="C26" s="20">
        <v>2</v>
      </c>
      <c r="D26" s="20">
        <v>2</v>
      </c>
      <c r="E26" s="20">
        <v>1</v>
      </c>
      <c r="F26" s="20"/>
      <c r="G26" s="20">
        <v>6</v>
      </c>
      <c r="H26" s="20"/>
      <c r="I26" s="20"/>
      <c r="J26" s="20"/>
      <c r="K26" s="20">
        <v>6</v>
      </c>
      <c r="L26" s="20"/>
      <c r="M26" s="20"/>
      <c r="N26" s="20"/>
      <c r="O26" s="20"/>
      <c r="P26" s="20"/>
      <c r="Q26" s="21"/>
      <c r="R26" s="21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30"/>
      <c r="AR26" s="48"/>
      <c r="IW26" s="31"/>
    </row>
    <row r="27" spans="1:257" ht="15.95" customHeight="1" x14ac:dyDescent="0.2">
      <c r="A27" s="13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1"/>
      <c r="R27" s="21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6"/>
      <c r="AR27" s="47"/>
    </row>
    <row r="28" spans="1:257" ht="15.95" customHeight="1" x14ac:dyDescent="0.2">
      <c r="A28" s="13" t="s">
        <v>10</v>
      </c>
      <c r="B28" s="20">
        <v>144</v>
      </c>
      <c r="C28" s="20">
        <v>116</v>
      </c>
      <c r="D28" s="20">
        <v>150</v>
      </c>
      <c r="E28" s="20">
        <v>141</v>
      </c>
      <c r="F28" s="20">
        <v>164</v>
      </c>
      <c r="G28" s="20">
        <v>175</v>
      </c>
      <c r="H28" s="20">
        <v>230</v>
      </c>
      <c r="I28" s="20">
        <v>259</v>
      </c>
      <c r="J28" s="20">
        <v>253</v>
      </c>
      <c r="K28" s="20">
        <v>203</v>
      </c>
      <c r="L28" s="20">
        <v>204</v>
      </c>
      <c r="M28" s="20">
        <v>277</v>
      </c>
      <c r="N28" s="20">
        <v>277</v>
      </c>
      <c r="O28" s="20">
        <v>285</v>
      </c>
      <c r="P28" s="20">
        <v>310</v>
      </c>
      <c r="Q28" s="21">
        <v>249</v>
      </c>
      <c r="R28" s="21">
        <v>280</v>
      </c>
      <c r="S28" s="20">
        <v>249</v>
      </c>
      <c r="T28" s="20">
        <v>275</v>
      </c>
      <c r="U28" s="20">
        <v>283</v>
      </c>
      <c r="V28" s="20">
        <v>236</v>
      </c>
      <c r="W28" s="20">
        <v>259</v>
      </c>
      <c r="X28" s="20">
        <v>260</v>
      </c>
      <c r="Y28" s="20">
        <v>229</v>
      </c>
      <c r="Z28" s="20">
        <v>235</v>
      </c>
      <c r="AA28" s="20">
        <f>59+186</f>
        <v>245</v>
      </c>
      <c r="AB28" s="20">
        <f>62+191</f>
        <v>253</v>
      </c>
      <c r="AC28" s="20">
        <v>270</v>
      </c>
      <c r="AD28" s="20">
        <f>220+88</f>
        <v>308</v>
      </c>
      <c r="AE28" s="20">
        <f>243+118</f>
        <v>361</v>
      </c>
      <c r="AF28" s="20">
        <v>383</v>
      </c>
      <c r="AG28" s="20">
        <f>290+140</f>
        <v>430</v>
      </c>
      <c r="AH28" s="20">
        <f>288+144</f>
        <v>432</v>
      </c>
      <c r="AI28" s="20">
        <f>270+152</f>
        <v>422</v>
      </c>
      <c r="AJ28" s="20">
        <f>274+158</f>
        <v>432</v>
      </c>
      <c r="AK28" s="20">
        <f>284+201</f>
        <v>485</v>
      </c>
      <c r="AL28" s="20">
        <f>297+220</f>
        <v>517</v>
      </c>
      <c r="AM28" s="20">
        <f>321+227</f>
        <v>548</v>
      </c>
      <c r="AN28" s="20">
        <v>572</v>
      </c>
      <c r="AO28" s="20">
        <v>669</v>
      </c>
      <c r="AP28" s="20">
        <f>380+276</f>
        <v>656</v>
      </c>
      <c r="AQ28" s="30">
        <v>691</v>
      </c>
      <c r="AR28" s="47">
        <v>769</v>
      </c>
    </row>
    <row r="29" spans="1:257" ht="15.95" customHeight="1" x14ac:dyDescent="0.2">
      <c r="A29" s="13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1"/>
      <c r="R29" s="21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6"/>
      <c r="AR29" s="47"/>
    </row>
    <row r="30" spans="1:257" ht="15.95" customHeight="1" x14ac:dyDescent="0.2">
      <c r="A30" s="13" t="s">
        <v>11</v>
      </c>
      <c r="B30" s="20">
        <f t="shared" ref="B30:AC30" si="18">SUM(B31:B33)</f>
        <v>38</v>
      </c>
      <c r="C30" s="20">
        <f t="shared" si="18"/>
        <v>25</v>
      </c>
      <c r="D30" s="20">
        <f t="shared" si="18"/>
        <v>240</v>
      </c>
      <c r="E30" s="20">
        <f t="shared" si="18"/>
        <v>283</v>
      </c>
      <c r="F30" s="20">
        <f t="shared" si="18"/>
        <v>305</v>
      </c>
      <c r="G30" s="20">
        <f t="shared" si="18"/>
        <v>353</v>
      </c>
      <c r="H30" s="20">
        <f t="shared" si="18"/>
        <v>364</v>
      </c>
      <c r="I30" s="20">
        <f t="shared" si="18"/>
        <v>395</v>
      </c>
      <c r="J30" s="20">
        <f t="shared" si="18"/>
        <v>398</v>
      </c>
      <c r="K30" s="20">
        <f t="shared" si="18"/>
        <v>374</v>
      </c>
      <c r="L30" s="20">
        <f t="shared" si="18"/>
        <v>406</v>
      </c>
      <c r="M30" s="20">
        <f t="shared" si="18"/>
        <v>394</v>
      </c>
      <c r="N30" s="20">
        <f t="shared" si="18"/>
        <v>469</v>
      </c>
      <c r="O30" s="20">
        <f t="shared" si="18"/>
        <v>502</v>
      </c>
      <c r="P30" s="20">
        <f t="shared" si="18"/>
        <v>487</v>
      </c>
      <c r="Q30" s="21">
        <f t="shared" si="18"/>
        <v>525</v>
      </c>
      <c r="R30" s="21">
        <f t="shared" si="18"/>
        <v>591</v>
      </c>
      <c r="S30" s="20">
        <f t="shared" si="18"/>
        <v>591</v>
      </c>
      <c r="T30" s="20">
        <f t="shared" si="18"/>
        <v>577</v>
      </c>
      <c r="U30" s="20">
        <f t="shared" si="18"/>
        <v>626</v>
      </c>
      <c r="V30" s="20">
        <f t="shared" si="18"/>
        <v>667</v>
      </c>
      <c r="W30" s="20">
        <f t="shared" si="18"/>
        <v>719</v>
      </c>
      <c r="X30" s="20">
        <f t="shared" si="18"/>
        <v>766</v>
      </c>
      <c r="Y30" s="20">
        <f t="shared" si="18"/>
        <v>738</v>
      </c>
      <c r="Z30" s="20">
        <f t="shared" si="18"/>
        <v>691</v>
      </c>
      <c r="AA30" s="20">
        <f t="shared" si="18"/>
        <v>738</v>
      </c>
      <c r="AB30" s="20">
        <f t="shared" si="18"/>
        <v>742</v>
      </c>
      <c r="AC30" s="20">
        <f t="shared" si="18"/>
        <v>820</v>
      </c>
      <c r="AD30" s="20">
        <f t="shared" ref="AD30:AK30" si="19">SUM(AD31:AD33)</f>
        <v>862</v>
      </c>
      <c r="AE30" s="20">
        <f t="shared" si="19"/>
        <v>847</v>
      </c>
      <c r="AF30" s="20">
        <f t="shared" si="19"/>
        <v>908</v>
      </c>
      <c r="AG30" s="20">
        <f t="shared" si="19"/>
        <v>917</v>
      </c>
      <c r="AH30" s="20">
        <f t="shared" si="19"/>
        <v>888</v>
      </c>
      <c r="AI30" s="20">
        <f t="shared" si="19"/>
        <v>881</v>
      </c>
      <c r="AJ30" s="20">
        <f t="shared" si="19"/>
        <v>881</v>
      </c>
      <c r="AK30" s="20">
        <f t="shared" si="19"/>
        <v>893</v>
      </c>
      <c r="AL30" s="20">
        <f t="shared" ref="AL30:AM30" si="20">SUM(AL31:AL33)</f>
        <v>876</v>
      </c>
      <c r="AM30" s="20">
        <f t="shared" si="20"/>
        <v>871</v>
      </c>
      <c r="AN30" s="20">
        <f t="shared" ref="AN30:AO30" si="21">SUM(AN31:AN33)</f>
        <v>847</v>
      </c>
      <c r="AO30" s="20">
        <f t="shared" si="21"/>
        <v>833</v>
      </c>
      <c r="AP30" s="20">
        <f>SUM(AP31:AP33)</f>
        <v>834</v>
      </c>
      <c r="AQ30" s="20">
        <f t="shared" ref="AQ30:AR30" si="22">SUM(AQ31:AQ33)</f>
        <v>878</v>
      </c>
      <c r="AR30" s="32">
        <f t="shared" si="22"/>
        <v>821</v>
      </c>
    </row>
    <row r="31" spans="1:257" ht="15.95" customHeight="1" x14ac:dyDescent="0.2">
      <c r="A31" s="27" t="s">
        <v>12</v>
      </c>
      <c r="B31" s="28">
        <v>6</v>
      </c>
      <c r="C31" s="28">
        <v>8</v>
      </c>
      <c r="D31" s="28">
        <v>35</v>
      </c>
      <c r="E31" s="28">
        <v>66</v>
      </c>
      <c r="F31" s="28">
        <v>74</v>
      </c>
      <c r="G31" s="28">
        <v>72</v>
      </c>
      <c r="H31" s="28">
        <v>98</v>
      </c>
      <c r="I31" s="28">
        <v>96</v>
      </c>
      <c r="J31" s="28">
        <v>89</v>
      </c>
      <c r="K31" s="28">
        <v>78</v>
      </c>
      <c r="L31" s="28">
        <v>72</v>
      </c>
      <c r="M31" s="28">
        <v>72</v>
      </c>
      <c r="N31" s="28">
        <v>78</v>
      </c>
      <c r="O31" s="28">
        <v>79</v>
      </c>
      <c r="P31" s="28">
        <v>74</v>
      </c>
      <c r="Q31" s="29">
        <v>49</v>
      </c>
      <c r="R31" s="29">
        <v>54</v>
      </c>
      <c r="S31" s="28">
        <v>54</v>
      </c>
      <c r="T31" s="28">
        <v>59</v>
      </c>
      <c r="U31" s="28">
        <v>65</v>
      </c>
      <c r="V31" s="28">
        <v>72</v>
      </c>
      <c r="W31" s="28">
        <v>64</v>
      </c>
      <c r="X31" s="28">
        <v>68</v>
      </c>
      <c r="Y31" s="28">
        <v>65</v>
      </c>
      <c r="Z31" s="28">
        <v>63</v>
      </c>
      <c r="AA31" s="28">
        <f>37+30</f>
        <v>67</v>
      </c>
      <c r="AB31" s="28">
        <f>40+29</f>
        <v>69</v>
      </c>
      <c r="AC31" s="28">
        <f>44+32</f>
        <v>76</v>
      </c>
      <c r="AD31" s="28">
        <f>38+38</f>
        <v>76</v>
      </c>
      <c r="AE31" s="28">
        <f>38+43</f>
        <v>81</v>
      </c>
      <c r="AF31" s="15">
        <v>91</v>
      </c>
      <c r="AG31" s="15">
        <f>45+42</f>
        <v>87</v>
      </c>
      <c r="AH31" s="15">
        <f>43+46</f>
        <v>89</v>
      </c>
      <c r="AI31" s="15">
        <f>37+42</f>
        <v>79</v>
      </c>
      <c r="AJ31" s="15">
        <f>38+41</f>
        <v>79</v>
      </c>
      <c r="AK31" s="15">
        <f>38+45</f>
        <v>83</v>
      </c>
      <c r="AL31" s="15">
        <f>44+47</f>
        <v>91</v>
      </c>
      <c r="AM31" s="15">
        <f>43+49</f>
        <v>92</v>
      </c>
      <c r="AN31" s="15">
        <v>88</v>
      </c>
      <c r="AO31" s="15">
        <v>96</v>
      </c>
      <c r="AP31" s="15">
        <f>44+51</f>
        <v>95</v>
      </c>
      <c r="AQ31" s="16">
        <v>86</v>
      </c>
      <c r="AR31" s="47">
        <v>89</v>
      </c>
    </row>
    <row r="32" spans="1:257" ht="15.95" customHeight="1" x14ac:dyDescent="0.2">
      <c r="A32" s="27" t="s">
        <v>13</v>
      </c>
      <c r="B32" s="28">
        <v>12</v>
      </c>
      <c r="C32" s="28">
        <v>7</v>
      </c>
      <c r="D32" s="28">
        <v>35</v>
      </c>
      <c r="E32" s="28">
        <v>45</v>
      </c>
      <c r="F32" s="28">
        <v>60</v>
      </c>
      <c r="G32" s="28">
        <v>81</v>
      </c>
      <c r="H32" s="28">
        <v>74</v>
      </c>
      <c r="I32" s="28">
        <v>71</v>
      </c>
      <c r="J32" s="28">
        <v>56</v>
      </c>
      <c r="K32" s="28">
        <v>49</v>
      </c>
      <c r="L32" s="28">
        <v>45</v>
      </c>
      <c r="M32" s="28">
        <v>23</v>
      </c>
      <c r="N32" s="28">
        <v>21</v>
      </c>
      <c r="O32" s="28">
        <v>22</v>
      </c>
      <c r="P32" s="28">
        <v>20</v>
      </c>
      <c r="Q32" s="29">
        <v>30</v>
      </c>
      <c r="R32" s="29">
        <v>22</v>
      </c>
      <c r="S32" s="28">
        <v>32</v>
      </c>
      <c r="T32" s="28">
        <v>33</v>
      </c>
      <c r="U32" s="28">
        <v>26</v>
      </c>
      <c r="V32" s="28">
        <v>25</v>
      </c>
      <c r="W32" s="28">
        <v>31</v>
      </c>
      <c r="X32" s="28">
        <v>35</v>
      </c>
      <c r="Y32" s="28">
        <v>27</v>
      </c>
      <c r="Z32" s="28">
        <v>25</v>
      </c>
      <c r="AA32" s="28">
        <f>14+8</f>
        <v>22</v>
      </c>
      <c r="AB32" s="28">
        <f>10+16</f>
        <v>26</v>
      </c>
      <c r="AC32" s="28">
        <f>16+7</f>
        <v>23</v>
      </c>
      <c r="AD32" s="28">
        <f>15+8</f>
        <v>23</v>
      </c>
      <c r="AE32" s="28">
        <f>3+9</f>
        <v>12</v>
      </c>
      <c r="AF32" s="15">
        <v>13</v>
      </c>
      <c r="AG32" s="15">
        <f>4+8</f>
        <v>12</v>
      </c>
      <c r="AH32" s="15">
        <f>6+9</f>
        <v>15</v>
      </c>
      <c r="AI32" s="15">
        <f>6+8</f>
        <v>14</v>
      </c>
      <c r="AJ32" s="15">
        <f>3+8</f>
        <v>11</v>
      </c>
      <c r="AK32" s="15">
        <f>6+9</f>
        <v>15</v>
      </c>
      <c r="AL32" s="15">
        <f>7+9</f>
        <v>16</v>
      </c>
      <c r="AM32" s="15">
        <f>7+10</f>
        <v>17</v>
      </c>
      <c r="AN32" s="15">
        <v>16</v>
      </c>
      <c r="AO32" s="15">
        <v>15</v>
      </c>
      <c r="AP32" s="15">
        <f>7+8</f>
        <v>15</v>
      </c>
      <c r="AQ32" s="16">
        <v>16</v>
      </c>
      <c r="AR32" s="47">
        <v>13</v>
      </c>
    </row>
    <row r="33" spans="1:257" ht="15.95" customHeight="1" x14ac:dyDescent="0.2">
      <c r="A33" s="27" t="s">
        <v>14</v>
      </c>
      <c r="B33" s="28">
        <v>20</v>
      </c>
      <c r="C33" s="28">
        <v>10</v>
      </c>
      <c r="D33" s="28">
        <v>170</v>
      </c>
      <c r="E33" s="28">
        <v>172</v>
      </c>
      <c r="F33" s="28">
        <v>171</v>
      </c>
      <c r="G33" s="28">
        <v>200</v>
      </c>
      <c r="H33" s="28">
        <v>192</v>
      </c>
      <c r="I33" s="28">
        <v>228</v>
      </c>
      <c r="J33" s="28">
        <v>253</v>
      </c>
      <c r="K33" s="28">
        <v>247</v>
      </c>
      <c r="L33" s="28">
        <v>289</v>
      </c>
      <c r="M33" s="28">
        <v>299</v>
      </c>
      <c r="N33" s="28">
        <v>370</v>
      </c>
      <c r="O33" s="28">
        <v>401</v>
      </c>
      <c r="P33" s="28">
        <v>393</v>
      </c>
      <c r="Q33" s="29">
        <v>446</v>
      </c>
      <c r="R33" s="29">
        <v>515</v>
      </c>
      <c r="S33" s="28">
        <v>505</v>
      </c>
      <c r="T33" s="28">
        <v>485</v>
      </c>
      <c r="U33" s="28">
        <v>535</v>
      </c>
      <c r="V33" s="28">
        <v>570</v>
      </c>
      <c r="W33" s="28">
        <v>624</v>
      </c>
      <c r="X33" s="28">
        <v>663</v>
      </c>
      <c r="Y33" s="28">
        <v>646</v>
      </c>
      <c r="Z33" s="28">
        <v>603</v>
      </c>
      <c r="AA33" s="28">
        <f>413+236</f>
        <v>649</v>
      </c>
      <c r="AB33" s="28">
        <f>408+239</f>
        <v>647</v>
      </c>
      <c r="AC33" s="28">
        <f>266+455</f>
        <v>721</v>
      </c>
      <c r="AD33" s="28">
        <f>494+269</f>
        <v>763</v>
      </c>
      <c r="AE33" s="28">
        <f>274+480</f>
        <v>754</v>
      </c>
      <c r="AF33" s="15">
        <v>804</v>
      </c>
      <c r="AG33" s="15">
        <f>278+540</f>
        <v>818</v>
      </c>
      <c r="AH33" s="15">
        <f>272+512</f>
        <v>784</v>
      </c>
      <c r="AI33" s="15">
        <f>277+511</f>
        <v>788</v>
      </c>
      <c r="AJ33" s="15">
        <f>284+507</f>
        <v>791</v>
      </c>
      <c r="AK33" s="15">
        <f>307+488</f>
        <v>795</v>
      </c>
      <c r="AL33" s="15">
        <f>299+470</f>
        <v>769</v>
      </c>
      <c r="AM33" s="15">
        <f>297+465</f>
        <v>762</v>
      </c>
      <c r="AN33" s="15">
        <v>743</v>
      </c>
      <c r="AO33" s="15">
        <v>722</v>
      </c>
      <c r="AP33" s="15">
        <f>311+413</f>
        <v>724</v>
      </c>
      <c r="AQ33" s="16">
        <v>776</v>
      </c>
      <c r="AR33" s="47">
        <v>719</v>
      </c>
    </row>
    <row r="34" spans="1:257" ht="15.95" customHeight="1" x14ac:dyDescent="0.2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1"/>
      <c r="R34" s="21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6"/>
      <c r="AR34" s="47"/>
    </row>
    <row r="35" spans="1:257" ht="15.95" customHeight="1" x14ac:dyDescent="0.2">
      <c r="A35" s="13" t="s">
        <v>11</v>
      </c>
      <c r="B35" s="20">
        <f t="shared" ref="B35:AC35" si="23">SUM(B36:B38)</f>
        <v>98</v>
      </c>
      <c r="C35" s="20">
        <f t="shared" si="23"/>
        <v>94</v>
      </c>
      <c r="D35" s="20">
        <f t="shared" si="23"/>
        <v>153</v>
      </c>
      <c r="E35" s="20">
        <f t="shared" si="23"/>
        <v>190</v>
      </c>
      <c r="F35" s="20">
        <f t="shared" si="23"/>
        <v>201</v>
      </c>
      <c r="G35" s="20">
        <f t="shared" si="23"/>
        <v>172</v>
      </c>
      <c r="H35" s="20">
        <f t="shared" si="23"/>
        <v>181</v>
      </c>
      <c r="I35" s="20">
        <f t="shared" si="23"/>
        <v>187</v>
      </c>
      <c r="J35" s="20">
        <f t="shared" si="23"/>
        <v>241</v>
      </c>
      <c r="K35" s="20">
        <f t="shared" si="23"/>
        <v>182</v>
      </c>
      <c r="L35" s="20">
        <f t="shared" si="23"/>
        <v>213</v>
      </c>
      <c r="M35" s="20">
        <f t="shared" si="23"/>
        <v>162</v>
      </c>
      <c r="N35" s="20">
        <f t="shared" si="23"/>
        <v>206</v>
      </c>
      <c r="O35" s="20">
        <f t="shared" si="23"/>
        <v>197</v>
      </c>
      <c r="P35" s="20">
        <f t="shared" si="23"/>
        <v>188</v>
      </c>
      <c r="Q35" s="21">
        <f t="shared" si="23"/>
        <v>138</v>
      </c>
      <c r="R35" s="21">
        <f t="shared" si="23"/>
        <v>134</v>
      </c>
      <c r="S35" s="20">
        <f t="shared" si="23"/>
        <v>115</v>
      </c>
      <c r="T35" s="20">
        <f t="shared" si="23"/>
        <v>93</v>
      </c>
      <c r="U35" s="20">
        <f t="shared" si="23"/>
        <v>92</v>
      </c>
      <c r="V35" s="20">
        <f t="shared" si="23"/>
        <v>77</v>
      </c>
      <c r="W35" s="20">
        <f t="shared" si="23"/>
        <v>68</v>
      </c>
      <c r="X35" s="20">
        <f t="shared" si="23"/>
        <v>63</v>
      </c>
      <c r="Y35" s="20">
        <f t="shared" si="23"/>
        <v>40</v>
      </c>
      <c r="Z35" s="20">
        <f t="shared" si="23"/>
        <v>36</v>
      </c>
      <c r="AA35" s="20">
        <f t="shared" si="23"/>
        <v>47</v>
      </c>
      <c r="AB35" s="20">
        <f t="shared" si="23"/>
        <v>37</v>
      </c>
      <c r="AC35" s="20">
        <f t="shared" si="23"/>
        <v>43</v>
      </c>
      <c r="AD35" s="20">
        <f t="shared" ref="AD35:AK35" si="24">SUM(AD36:AD38)</f>
        <v>36</v>
      </c>
      <c r="AE35" s="20">
        <f t="shared" si="24"/>
        <v>34</v>
      </c>
      <c r="AF35" s="20">
        <f t="shared" si="24"/>
        <v>41</v>
      </c>
      <c r="AG35" s="20">
        <f t="shared" si="24"/>
        <v>32</v>
      </c>
      <c r="AH35" s="20">
        <f t="shared" si="24"/>
        <v>25</v>
      </c>
      <c r="AI35" s="20">
        <f t="shared" si="24"/>
        <v>38</v>
      </c>
      <c r="AJ35" s="20">
        <f t="shared" si="24"/>
        <v>35</v>
      </c>
      <c r="AK35" s="20">
        <f t="shared" si="24"/>
        <v>34</v>
      </c>
      <c r="AL35" s="20">
        <f t="shared" ref="AL35:AM35" si="25">SUM(AL36:AL38)</f>
        <v>29</v>
      </c>
      <c r="AM35" s="20">
        <f t="shared" si="25"/>
        <v>43</v>
      </c>
      <c r="AN35" s="20">
        <f t="shared" ref="AN35:AO35" si="26">SUM(AN36:AN38)</f>
        <v>34</v>
      </c>
      <c r="AO35" s="20">
        <f t="shared" si="26"/>
        <v>49</v>
      </c>
      <c r="AP35" s="20">
        <f>SUM(AP36:AP38)</f>
        <v>39</v>
      </c>
      <c r="AQ35" s="20">
        <f t="shared" ref="AQ35:AR35" si="27">SUM(AQ36:AQ38)</f>
        <v>43</v>
      </c>
      <c r="AR35" s="33">
        <f t="shared" si="27"/>
        <v>52</v>
      </c>
    </row>
    <row r="36" spans="1:257" ht="15.95" customHeight="1" x14ac:dyDescent="0.2">
      <c r="A36" s="27" t="s">
        <v>15</v>
      </c>
      <c r="B36" s="28">
        <v>30</v>
      </c>
      <c r="C36" s="28">
        <v>35</v>
      </c>
      <c r="D36" s="28">
        <v>60</v>
      </c>
      <c r="E36" s="28">
        <v>72</v>
      </c>
      <c r="F36" s="28">
        <v>76</v>
      </c>
      <c r="G36" s="28">
        <v>68</v>
      </c>
      <c r="H36" s="28">
        <v>81</v>
      </c>
      <c r="I36" s="28">
        <v>84</v>
      </c>
      <c r="J36" s="28">
        <v>93</v>
      </c>
      <c r="K36" s="28">
        <v>68</v>
      </c>
      <c r="L36" s="28">
        <v>70</v>
      </c>
      <c r="M36" s="28">
        <v>78</v>
      </c>
      <c r="N36" s="28">
        <v>92</v>
      </c>
      <c r="O36" s="28">
        <v>75</v>
      </c>
      <c r="P36" s="28">
        <v>83</v>
      </c>
      <c r="Q36" s="29">
        <v>73</v>
      </c>
      <c r="R36" s="29">
        <v>78</v>
      </c>
      <c r="S36" s="28">
        <v>68</v>
      </c>
      <c r="T36" s="28">
        <v>61</v>
      </c>
      <c r="U36" s="28">
        <v>45</v>
      </c>
      <c r="V36" s="28">
        <v>35</v>
      </c>
      <c r="W36" s="28">
        <v>33</v>
      </c>
      <c r="X36" s="28">
        <v>30</v>
      </c>
      <c r="Y36" s="28">
        <v>25</v>
      </c>
      <c r="Z36" s="28">
        <v>22</v>
      </c>
      <c r="AA36" s="28">
        <f>14+2</f>
        <v>16</v>
      </c>
      <c r="AB36" s="28">
        <f>2+12</f>
        <v>14</v>
      </c>
      <c r="AC36" s="28">
        <f>13+3</f>
        <v>16</v>
      </c>
      <c r="AD36" s="28">
        <f>14+4</f>
        <v>18</v>
      </c>
      <c r="AE36" s="28">
        <f>4+12</f>
        <v>16</v>
      </c>
      <c r="AF36" s="15">
        <v>17</v>
      </c>
      <c r="AG36" s="15">
        <f>6+6</f>
        <v>12</v>
      </c>
      <c r="AH36" s="15">
        <f>5+8</f>
        <v>13</v>
      </c>
      <c r="AI36" s="15">
        <f>3+9</f>
        <v>12</v>
      </c>
      <c r="AJ36" s="15">
        <f>2+7</f>
        <v>9</v>
      </c>
      <c r="AK36" s="15">
        <f>1+4</f>
        <v>5</v>
      </c>
      <c r="AL36" s="15">
        <v>5</v>
      </c>
      <c r="AM36" s="15">
        <v>4</v>
      </c>
      <c r="AN36" s="15">
        <v>4</v>
      </c>
      <c r="AO36" s="15">
        <v>4</v>
      </c>
      <c r="AP36" s="15">
        <v>2</v>
      </c>
      <c r="AQ36" s="16">
        <v>3</v>
      </c>
      <c r="AR36" s="49">
        <v>4</v>
      </c>
    </row>
    <row r="37" spans="1:257" ht="15.95" customHeight="1" x14ac:dyDescent="0.2">
      <c r="A37" s="27" t="s">
        <v>16</v>
      </c>
      <c r="B37" s="28">
        <v>22</v>
      </c>
      <c r="C37" s="28">
        <v>18</v>
      </c>
      <c r="D37" s="28">
        <v>30</v>
      </c>
      <c r="E37" s="28">
        <v>44</v>
      </c>
      <c r="F37" s="28">
        <v>54</v>
      </c>
      <c r="G37" s="28">
        <v>46</v>
      </c>
      <c r="H37" s="28">
        <v>57</v>
      </c>
      <c r="I37" s="28">
        <v>47</v>
      </c>
      <c r="J37" s="28">
        <v>44</v>
      </c>
      <c r="K37" s="28">
        <v>33</v>
      </c>
      <c r="L37" s="28">
        <v>37</v>
      </c>
      <c r="M37" s="28">
        <v>24</v>
      </c>
      <c r="N37" s="28">
        <v>21</v>
      </c>
      <c r="O37" s="28">
        <v>20</v>
      </c>
      <c r="P37" s="28">
        <v>14</v>
      </c>
      <c r="Q37" s="29">
        <v>22</v>
      </c>
      <c r="R37" s="29">
        <v>14</v>
      </c>
      <c r="S37" s="28">
        <v>11</v>
      </c>
      <c r="T37" s="28">
        <v>3</v>
      </c>
      <c r="U37" s="28">
        <v>6</v>
      </c>
      <c r="V37" s="28">
        <v>5</v>
      </c>
      <c r="W37" s="28">
        <v>6</v>
      </c>
      <c r="X37" s="28">
        <v>3</v>
      </c>
      <c r="Y37" s="28">
        <v>1</v>
      </c>
      <c r="Z37" s="28"/>
      <c r="AA37" s="28">
        <v>1</v>
      </c>
      <c r="AB37" s="28">
        <v>1</v>
      </c>
      <c r="AC37" s="28"/>
      <c r="AD37" s="28"/>
      <c r="AE37" s="28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6"/>
      <c r="AR37" s="47"/>
    </row>
    <row r="38" spans="1:257" ht="15.95" customHeight="1" x14ac:dyDescent="0.2">
      <c r="A38" s="27" t="s">
        <v>17</v>
      </c>
      <c r="B38" s="28">
        <v>46</v>
      </c>
      <c r="C38" s="28">
        <v>41</v>
      </c>
      <c r="D38" s="28">
        <v>63</v>
      </c>
      <c r="E38" s="28">
        <v>74</v>
      </c>
      <c r="F38" s="28">
        <v>71</v>
      </c>
      <c r="G38" s="28">
        <v>58</v>
      </c>
      <c r="H38" s="28">
        <v>43</v>
      </c>
      <c r="I38" s="28">
        <v>56</v>
      </c>
      <c r="J38" s="28">
        <v>104</v>
      </c>
      <c r="K38" s="28">
        <v>81</v>
      </c>
      <c r="L38" s="28">
        <v>106</v>
      </c>
      <c r="M38" s="28">
        <v>60</v>
      </c>
      <c r="N38" s="28">
        <v>93</v>
      </c>
      <c r="O38" s="28">
        <v>102</v>
      </c>
      <c r="P38" s="28">
        <v>91</v>
      </c>
      <c r="Q38" s="29">
        <v>43</v>
      </c>
      <c r="R38" s="29">
        <v>42</v>
      </c>
      <c r="S38" s="28">
        <v>36</v>
      </c>
      <c r="T38" s="28">
        <v>29</v>
      </c>
      <c r="U38" s="28">
        <v>41</v>
      </c>
      <c r="V38" s="28">
        <v>37</v>
      </c>
      <c r="W38" s="28">
        <v>29</v>
      </c>
      <c r="X38" s="28">
        <v>30</v>
      </c>
      <c r="Y38" s="28">
        <v>14</v>
      </c>
      <c r="Z38" s="28">
        <v>14</v>
      </c>
      <c r="AA38" s="28">
        <v>30</v>
      </c>
      <c r="AB38" s="28">
        <v>22</v>
      </c>
      <c r="AC38" s="28">
        <v>27</v>
      </c>
      <c r="AD38" s="28">
        <v>18</v>
      </c>
      <c r="AE38" s="28">
        <f>15+3</f>
        <v>18</v>
      </c>
      <c r="AF38" s="15">
        <v>24</v>
      </c>
      <c r="AG38" s="15">
        <f>20</f>
        <v>20</v>
      </c>
      <c r="AH38" s="15">
        <f>11+1</f>
        <v>12</v>
      </c>
      <c r="AI38" s="15">
        <f>25+1</f>
        <v>26</v>
      </c>
      <c r="AJ38" s="15">
        <v>26</v>
      </c>
      <c r="AK38" s="15">
        <f>29</f>
        <v>29</v>
      </c>
      <c r="AL38" s="15">
        <v>24</v>
      </c>
      <c r="AM38" s="15">
        <f>38+1</f>
        <v>39</v>
      </c>
      <c r="AN38" s="15">
        <v>30</v>
      </c>
      <c r="AO38" s="15">
        <v>45</v>
      </c>
      <c r="AP38" s="15">
        <v>37</v>
      </c>
      <c r="AQ38" s="16">
        <v>40</v>
      </c>
      <c r="AR38" s="47">
        <v>48</v>
      </c>
    </row>
    <row r="39" spans="1:257" ht="15.95" customHeight="1" x14ac:dyDescent="0.2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1"/>
      <c r="R39" s="21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6"/>
      <c r="AR39" s="47"/>
    </row>
    <row r="40" spans="1:257" s="37" customFormat="1" ht="15.95" customHeight="1" x14ac:dyDescent="0.2">
      <c r="A40" s="34" t="s">
        <v>18</v>
      </c>
      <c r="B40" s="23">
        <v>19</v>
      </c>
      <c r="C40" s="23">
        <v>10</v>
      </c>
      <c r="D40" s="26">
        <v>28</v>
      </c>
      <c r="E40" s="26">
        <v>19</v>
      </c>
      <c r="F40" s="26">
        <v>22</v>
      </c>
      <c r="G40" s="26">
        <v>25</v>
      </c>
      <c r="H40" s="26"/>
      <c r="I40" s="26"/>
      <c r="J40" s="26"/>
      <c r="K40" s="26">
        <v>18</v>
      </c>
      <c r="L40" s="26">
        <v>19</v>
      </c>
      <c r="M40" s="26"/>
      <c r="N40" s="26"/>
      <c r="O40" s="26"/>
      <c r="P40" s="26"/>
      <c r="Q40" s="23"/>
      <c r="R40" s="23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6"/>
      <c r="AR40" s="50"/>
      <c r="IW40" s="2"/>
    </row>
    <row r="41" spans="1:257" ht="15.95" customHeight="1" x14ac:dyDescent="0.2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1"/>
      <c r="R41" s="21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6"/>
      <c r="AR41" s="47"/>
    </row>
    <row r="42" spans="1:257" ht="15.95" customHeight="1" x14ac:dyDescent="0.2">
      <c r="A42" s="27" t="s">
        <v>19</v>
      </c>
      <c r="B42" s="28">
        <v>40</v>
      </c>
      <c r="C42" s="28">
        <v>16</v>
      </c>
      <c r="D42" s="28">
        <v>37</v>
      </c>
      <c r="E42" s="28">
        <v>38</v>
      </c>
      <c r="F42" s="28">
        <v>37</v>
      </c>
      <c r="G42" s="28">
        <v>64</v>
      </c>
      <c r="H42" s="28">
        <v>98</v>
      </c>
      <c r="I42" s="28">
        <v>65</v>
      </c>
      <c r="J42" s="28">
        <v>74</v>
      </c>
      <c r="K42" s="28"/>
      <c r="L42" s="28">
        <v>58</v>
      </c>
      <c r="M42" s="28">
        <v>24</v>
      </c>
      <c r="N42" s="28">
        <v>35</v>
      </c>
      <c r="O42" s="28">
        <v>40</v>
      </c>
      <c r="P42" s="28">
        <v>14</v>
      </c>
      <c r="Q42" s="29">
        <v>12</v>
      </c>
      <c r="R42" s="29"/>
      <c r="S42" s="28"/>
      <c r="T42" s="28">
        <v>14</v>
      </c>
      <c r="U42" s="28">
        <v>15</v>
      </c>
      <c r="V42" s="28">
        <v>18</v>
      </c>
      <c r="W42" s="28"/>
      <c r="X42" s="28"/>
      <c r="Y42" s="28"/>
      <c r="Z42" s="28"/>
      <c r="AA42" s="28"/>
      <c r="AB42" s="28"/>
      <c r="AC42" s="28"/>
      <c r="AD42" s="28"/>
      <c r="AE42" s="28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6"/>
      <c r="AR42" s="47"/>
    </row>
    <row r="43" spans="1:257" ht="12.95" customHeight="1" x14ac:dyDescent="0.2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9"/>
      <c r="R43" s="29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6"/>
      <c r="AR43" s="47"/>
    </row>
    <row r="44" spans="1:257" s="39" customFormat="1" ht="24" customHeight="1" x14ac:dyDescent="0.25">
      <c r="A44" s="17" t="s">
        <v>21</v>
      </c>
      <c r="B44" s="38">
        <v>386</v>
      </c>
      <c r="C44" s="38">
        <v>422</v>
      </c>
      <c r="D44" s="38">
        <v>449</v>
      </c>
      <c r="E44" s="38">
        <v>637</v>
      </c>
      <c r="F44" s="38">
        <v>663</v>
      </c>
      <c r="G44" s="38">
        <v>696</v>
      </c>
      <c r="H44" s="38">
        <v>688</v>
      </c>
      <c r="I44" s="38">
        <v>673</v>
      </c>
      <c r="J44" s="38">
        <v>660</v>
      </c>
      <c r="K44" s="38">
        <v>655</v>
      </c>
      <c r="L44" s="38">
        <v>655</v>
      </c>
      <c r="M44" s="38">
        <v>736</v>
      </c>
      <c r="N44" s="38">
        <v>832</v>
      </c>
      <c r="O44" s="38">
        <v>775</v>
      </c>
      <c r="P44" s="18">
        <v>910</v>
      </c>
      <c r="Q44" s="18">
        <v>1058</v>
      </c>
      <c r="R44" s="18">
        <v>1086</v>
      </c>
      <c r="S44" s="18">
        <v>1211</v>
      </c>
      <c r="T44" s="18">
        <v>1306</v>
      </c>
      <c r="U44" s="18">
        <v>1275</v>
      </c>
      <c r="V44" s="18">
        <v>1223</v>
      </c>
      <c r="W44" s="18">
        <v>1200</v>
      </c>
      <c r="X44" s="18">
        <v>1213</v>
      </c>
      <c r="Y44" s="18">
        <v>1229</v>
      </c>
      <c r="Z44" s="18">
        <v>1239</v>
      </c>
      <c r="AA44" s="18">
        <v>1283</v>
      </c>
      <c r="AB44" s="18">
        <v>1272</v>
      </c>
      <c r="AC44" s="18">
        <v>1413</v>
      </c>
      <c r="AD44" s="18">
        <v>1525</v>
      </c>
      <c r="AE44" s="18">
        <v>1620</v>
      </c>
      <c r="AF44" s="18">
        <v>1742</v>
      </c>
      <c r="AG44" s="18">
        <v>1975</v>
      </c>
      <c r="AH44" s="18">
        <v>1878</v>
      </c>
      <c r="AI44" s="18">
        <v>1852</v>
      </c>
      <c r="AJ44" s="18">
        <v>1912</v>
      </c>
      <c r="AK44" s="18">
        <v>1987</v>
      </c>
      <c r="AL44" s="18">
        <v>2026</v>
      </c>
      <c r="AM44" s="18">
        <v>2041</v>
      </c>
      <c r="AN44" s="18">
        <v>2057</v>
      </c>
      <c r="AO44" s="18">
        <v>2012</v>
      </c>
      <c r="AP44" s="18">
        <v>1886</v>
      </c>
      <c r="AQ44" s="18">
        <v>2051</v>
      </c>
      <c r="AR44" s="19">
        <v>2076</v>
      </c>
      <c r="IW44" s="40"/>
    </row>
    <row r="45" spans="1:257" ht="12.95" customHeight="1" x14ac:dyDescent="0.2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16"/>
      <c r="AR45" s="47"/>
    </row>
    <row r="46" spans="1:257" s="39" customFormat="1" ht="17.25" customHeight="1" x14ac:dyDescent="0.25">
      <c r="A46" s="17" t="s">
        <v>22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>
        <v>29</v>
      </c>
      <c r="N46" s="38">
        <v>29</v>
      </c>
      <c r="O46" s="38">
        <v>30</v>
      </c>
      <c r="P46" s="18">
        <v>37</v>
      </c>
      <c r="Q46" s="18">
        <v>45</v>
      </c>
      <c r="R46" s="18">
        <v>49</v>
      </c>
      <c r="S46" s="18">
        <v>40</v>
      </c>
      <c r="T46" s="18">
        <v>44</v>
      </c>
      <c r="U46" s="18">
        <v>44</v>
      </c>
      <c r="V46" s="18">
        <v>46</v>
      </c>
      <c r="W46" s="18">
        <v>46</v>
      </c>
      <c r="X46" s="18">
        <v>48</v>
      </c>
      <c r="Y46" s="18">
        <v>49</v>
      </c>
      <c r="Z46" s="18">
        <v>54</v>
      </c>
      <c r="AA46" s="18">
        <v>47</v>
      </c>
      <c r="AB46" s="18">
        <v>52</v>
      </c>
      <c r="AC46" s="18">
        <v>56</v>
      </c>
      <c r="AD46" s="18">
        <v>66</v>
      </c>
      <c r="AE46" s="18">
        <v>70</v>
      </c>
      <c r="AF46" s="18">
        <v>81</v>
      </c>
      <c r="AG46" s="18">
        <v>80</v>
      </c>
      <c r="AH46" s="18">
        <v>85</v>
      </c>
      <c r="AI46" s="18">
        <v>104</v>
      </c>
      <c r="AJ46" s="18">
        <v>85</v>
      </c>
      <c r="AK46" s="18">
        <v>93</v>
      </c>
      <c r="AL46" s="18">
        <v>111</v>
      </c>
      <c r="AM46" s="18">
        <v>111</v>
      </c>
      <c r="AN46" s="18">
        <v>112</v>
      </c>
      <c r="AO46" s="18">
        <v>118</v>
      </c>
      <c r="AP46" s="18">
        <v>125</v>
      </c>
      <c r="AQ46" s="18">
        <v>122</v>
      </c>
      <c r="AR46" s="19">
        <v>120</v>
      </c>
      <c r="IW46" s="40"/>
    </row>
    <row r="47" spans="1:257" s="1" customFormat="1" ht="12.95" customHeight="1" x14ac:dyDescent="0.2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4"/>
      <c r="R47" s="44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6"/>
      <c r="AR47" s="51"/>
      <c r="IW47" s="2"/>
    </row>
    <row r="48" spans="1:257" ht="12" customHeight="1" x14ac:dyDescent="0.2">
      <c r="A48" s="1" t="s">
        <v>30</v>
      </c>
    </row>
    <row r="49" ht="12" customHeight="1" x14ac:dyDescent="0.2"/>
  </sheetData>
  <mergeCells count="5">
    <mergeCell ref="A5:AR5"/>
    <mergeCell ref="A2:AR2"/>
    <mergeCell ref="A1:AR1"/>
    <mergeCell ref="A3:AR3"/>
    <mergeCell ref="A6:AR6"/>
  </mergeCells>
  <phoneticPr fontId="1" type="noConversion"/>
  <printOptions horizontalCentered="1"/>
  <pageMargins left="0.19685039370078741" right="1.968503937007874E-2" top="1.968503937007874E-2" bottom="1.968503937007874E-2" header="0.31496062992125984" footer="0.31496062992125984"/>
  <pageSetup paperSize="5" scale="74" firstPageNumber="0" fitToHeight="10" orientation="landscape" r:id="rId1"/>
  <colBreaks count="1" manualBreakCount="1">
    <brk id="44" min="4" max="48" man="1"/>
  </colBreaks>
  <ignoredErrors>
    <ignoredError sqref="AN20 AI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RRHH_1981-2023</vt:lpstr>
      <vt:lpstr>A_impresión_IM_2</vt:lpstr>
      <vt:lpstr>'RRHH_1981-2023'!Área_de_impresión</vt:lpstr>
      <vt:lpstr>Excel_BuiltIn_Print_Area_2</vt:lpstr>
      <vt:lpstr>'RRHH_1981-2023'!Títulos_a_imprimir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DIPLAN - DEI</dc:creator>
  <cp:lastModifiedBy>Jahir Calvo</cp:lastModifiedBy>
  <cp:lastPrinted>2023-10-11T19:51:31Z</cp:lastPrinted>
  <dcterms:created xsi:type="dcterms:W3CDTF">2011-06-03T15:15:15Z</dcterms:created>
  <dcterms:modified xsi:type="dcterms:W3CDTF">2023-10-12T17:44:54Z</dcterms:modified>
</cp:coreProperties>
</file>