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sergio.cervantes\Documents\2023\Transparencia\"/>
    </mc:Choice>
  </mc:AlternateContent>
  <xr:revisionPtr revIDLastSave="0" documentId="13_ncr:1_{A62C585A-5020-4A87-858D-A16A9F1A5C8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CUADRO 3 " sheetId="4" r:id="rId1"/>
  </sheets>
  <externalReferences>
    <externalReference r:id="rId2"/>
  </externalReferences>
  <definedNames>
    <definedName name="A_impresión_IM" localSheetId="0">'CUADRO 3 '!$A$5:$L$150</definedName>
    <definedName name="A_impresión_IM">[1]MATRITOTAL03!$A$1:$L$137</definedName>
    <definedName name="_xlnm.Print_Area" localSheetId="0">'CUADRO 3 '!$A$1:$L$183</definedName>
    <definedName name="Excel_BuiltIn_Print_Area_1" localSheetId="0">'CUADRO 3 '!$A$5:$L$182</definedName>
    <definedName name="Excel_BuiltIn_Print_Area_1">[1]MATRITOTAL03!$A$1:$L$158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4" l="1"/>
  <c r="G22" i="4"/>
  <c r="H22" i="4"/>
  <c r="I22" i="4"/>
  <c r="J22" i="4"/>
  <c r="K22" i="4"/>
  <c r="F22" i="4"/>
  <c r="E22" i="4" s="1"/>
  <c r="D22" i="4"/>
  <c r="B22" i="4" l="1"/>
  <c r="C22" i="4" s="1"/>
  <c r="L155" i="4"/>
  <c r="G155" i="4"/>
  <c r="H155" i="4"/>
  <c r="I155" i="4"/>
  <c r="J155" i="4"/>
  <c r="K155" i="4"/>
  <c r="F155" i="4"/>
  <c r="G178" i="4"/>
  <c r="H178" i="4"/>
  <c r="I178" i="4"/>
  <c r="J178" i="4"/>
  <c r="K178" i="4"/>
  <c r="L178" i="4"/>
  <c r="F178" i="4"/>
  <c r="D178" i="4"/>
  <c r="L173" i="4"/>
  <c r="G173" i="4"/>
  <c r="H173" i="4"/>
  <c r="I173" i="4"/>
  <c r="J173" i="4"/>
  <c r="K173" i="4"/>
  <c r="F173" i="4"/>
  <c r="E174" i="4"/>
  <c r="B174" i="4" s="1"/>
  <c r="E167" i="4"/>
  <c r="B167" i="4" s="1"/>
  <c r="D166" i="4"/>
  <c r="D110" i="4"/>
  <c r="D131" i="4"/>
  <c r="D155" i="4"/>
  <c r="D153" i="4"/>
  <c r="E179" i="4"/>
  <c r="B179" i="4" s="1"/>
  <c r="E156" i="4"/>
  <c r="B156" i="4" s="1"/>
  <c r="E154" i="4"/>
  <c r="B154" i="4" s="1"/>
  <c r="E132" i="4"/>
  <c r="B132" i="4" s="1"/>
  <c r="E111" i="4"/>
  <c r="B111" i="4" s="1"/>
  <c r="D102" i="4"/>
  <c r="E103" i="4"/>
  <c r="B103" i="4" s="1"/>
  <c r="D49" i="4"/>
  <c r="D78" i="4"/>
  <c r="E79" i="4"/>
  <c r="B79" i="4" s="1"/>
  <c r="E50" i="4"/>
  <c r="B50" i="4" s="1"/>
  <c r="G168" i="4"/>
  <c r="H168" i="4"/>
  <c r="I168" i="4"/>
  <c r="J168" i="4"/>
  <c r="K168" i="4"/>
  <c r="F168" i="4"/>
  <c r="D168" i="4"/>
  <c r="L168" i="4"/>
  <c r="L63" i="4" l="1"/>
  <c r="E166" i="4"/>
  <c r="B166" i="4" s="1"/>
  <c r="E172" i="4"/>
  <c r="E169" i="4"/>
  <c r="E171" i="4"/>
  <c r="E151" i="4"/>
  <c r="B151" i="4" s="1"/>
  <c r="E146" i="4"/>
  <c r="E143" i="4"/>
  <c r="E139" i="4"/>
  <c r="E114" i="4"/>
  <c r="B114" i="4" s="1"/>
  <c r="E113" i="4"/>
  <c r="B113" i="4" s="1"/>
  <c r="E93" i="4"/>
  <c r="E30" i="4"/>
  <c r="E31" i="4"/>
  <c r="E32" i="4"/>
  <c r="E33" i="4"/>
  <c r="E28" i="4"/>
  <c r="B143" i="4" l="1"/>
  <c r="E173" i="4"/>
  <c r="B173" i="4" s="1"/>
  <c r="B169" i="4"/>
  <c r="B171" i="4"/>
  <c r="G80" i="4"/>
  <c r="H80" i="4"/>
  <c r="I80" i="4"/>
  <c r="J80" i="4"/>
  <c r="K80" i="4"/>
  <c r="L80" i="4"/>
  <c r="E78" i="4"/>
  <c r="D80" i="4"/>
  <c r="G59" i="4"/>
  <c r="H59" i="4"/>
  <c r="I59" i="4"/>
  <c r="J59" i="4"/>
  <c r="K59" i="4"/>
  <c r="L59" i="4"/>
  <c r="F59" i="4"/>
  <c r="D59" i="4"/>
  <c r="G15" i="4"/>
  <c r="H15" i="4"/>
  <c r="I15" i="4"/>
  <c r="J15" i="4"/>
  <c r="K15" i="4"/>
  <c r="L15" i="4"/>
  <c r="F15" i="4"/>
  <c r="D15" i="4"/>
  <c r="E35" i="4"/>
  <c r="E36" i="4"/>
  <c r="E37" i="4"/>
  <c r="E38" i="4"/>
  <c r="E39" i="4"/>
  <c r="E40" i="4"/>
  <c r="E42" i="4"/>
  <c r="E43" i="4"/>
  <c r="E44" i="4"/>
  <c r="E45" i="4"/>
  <c r="E46" i="4"/>
  <c r="F80" i="4"/>
  <c r="E85" i="4"/>
  <c r="B85" i="4" s="1"/>
  <c r="E86" i="4"/>
  <c r="B86" i="4" s="1"/>
  <c r="E62" i="4"/>
  <c r="B62" i="4" s="1"/>
  <c r="B139" i="4"/>
  <c r="E15" i="4" l="1"/>
  <c r="B15" i="4" s="1"/>
  <c r="K63" i="4"/>
  <c r="J63" i="4"/>
  <c r="I63" i="4"/>
  <c r="H63" i="4"/>
  <c r="G63" i="4"/>
  <c r="F63" i="4"/>
  <c r="D63" i="4"/>
  <c r="F175" i="4"/>
  <c r="G175" i="4"/>
  <c r="H175" i="4"/>
  <c r="I175" i="4"/>
  <c r="J175" i="4"/>
  <c r="K175" i="4"/>
  <c r="L175" i="4"/>
  <c r="E63" i="4" l="1"/>
  <c r="G67" i="4"/>
  <c r="G24" i="4" s="1"/>
  <c r="H67" i="4"/>
  <c r="H24" i="4" s="1"/>
  <c r="I67" i="4"/>
  <c r="I24" i="4" s="1"/>
  <c r="J67" i="4"/>
  <c r="J24" i="4" s="1"/>
  <c r="K67" i="4"/>
  <c r="K24" i="4" s="1"/>
  <c r="L67" i="4"/>
  <c r="L24" i="4" s="1"/>
  <c r="F67" i="4"/>
  <c r="F24" i="4" s="1"/>
  <c r="D67" i="4"/>
  <c r="D24" i="4" s="1"/>
  <c r="E68" i="4"/>
  <c r="B68" i="4" s="1"/>
  <c r="E69" i="4"/>
  <c r="B69" i="4" s="1"/>
  <c r="E153" i="4"/>
  <c r="B153" i="4" s="1"/>
  <c r="D135" i="4"/>
  <c r="E138" i="4"/>
  <c r="B138" i="4" s="1"/>
  <c r="G135" i="4"/>
  <c r="G112" i="4"/>
  <c r="H112" i="4"/>
  <c r="I112" i="4"/>
  <c r="J112" i="4"/>
  <c r="K112" i="4"/>
  <c r="L112" i="4"/>
  <c r="F112" i="4"/>
  <c r="D112" i="4"/>
  <c r="G21" i="4"/>
  <c r="H21" i="4"/>
  <c r="I21" i="4"/>
  <c r="J21" i="4"/>
  <c r="K21" i="4"/>
  <c r="L21" i="4"/>
  <c r="F21" i="4"/>
  <c r="D21" i="4"/>
  <c r="E176" i="4" l="1"/>
  <c r="E177" i="4"/>
  <c r="E178" i="4"/>
  <c r="E81" i="4"/>
  <c r="B78" i="4"/>
  <c r="E60" i="4"/>
  <c r="E61" i="4"/>
  <c r="B178" i="4" l="1"/>
  <c r="B177" i="4"/>
  <c r="B176" i="4"/>
  <c r="D175" i="4"/>
  <c r="B172" i="4"/>
  <c r="E170" i="4"/>
  <c r="B170" i="4" s="1"/>
  <c r="L165" i="4"/>
  <c r="K165" i="4"/>
  <c r="J165" i="4"/>
  <c r="I165" i="4"/>
  <c r="H165" i="4"/>
  <c r="G165" i="4"/>
  <c r="F165" i="4"/>
  <c r="E164" i="4"/>
  <c r="E11" i="4" s="1"/>
  <c r="E155" i="4"/>
  <c r="B155" i="4" s="1"/>
  <c r="E152" i="4"/>
  <c r="B152" i="4" s="1"/>
  <c r="E150" i="4"/>
  <c r="B150" i="4" s="1"/>
  <c r="E149" i="4"/>
  <c r="B149" i="4" s="1"/>
  <c r="E148" i="4"/>
  <c r="B148" i="4" s="1"/>
  <c r="L147" i="4"/>
  <c r="K147" i="4"/>
  <c r="J147" i="4"/>
  <c r="H147" i="4"/>
  <c r="G147" i="4"/>
  <c r="F147" i="4"/>
  <c r="D147" i="4"/>
  <c r="B146" i="4"/>
  <c r="E145" i="4"/>
  <c r="B145" i="4" s="1"/>
  <c r="E144" i="4"/>
  <c r="B144" i="4" s="1"/>
  <c r="E142" i="4"/>
  <c r="B142" i="4" s="1"/>
  <c r="L141" i="4"/>
  <c r="K141" i="4"/>
  <c r="J141" i="4"/>
  <c r="I141" i="4"/>
  <c r="H141" i="4"/>
  <c r="G141" i="4"/>
  <c r="G134" i="4" s="1"/>
  <c r="F141" i="4"/>
  <c r="D141" i="4"/>
  <c r="E140" i="4"/>
  <c r="B140" i="4" s="1"/>
  <c r="E137" i="4"/>
  <c r="B137" i="4" s="1"/>
  <c r="E136" i="4"/>
  <c r="B136" i="4" s="1"/>
  <c r="L135" i="4"/>
  <c r="K135" i="4"/>
  <c r="J135" i="4"/>
  <c r="I135" i="4"/>
  <c r="H135" i="4"/>
  <c r="F135" i="4"/>
  <c r="E131" i="4"/>
  <c r="B131" i="4" s="1"/>
  <c r="E130" i="4"/>
  <c r="B130" i="4" s="1"/>
  <c r="E129" i="4"/>
  <c r="B129" i="4" s="1"/>
  <c r="L128" i="4"/>
  <c r="K128" i="4"/>
  <c r="K23" i="4" s="1"/>
  <c r="J128" i="4"/>
  <c r="J23" i="4" s="1"/>
  <c r="I128" i="4"/>
  <c r="I23" i="4" s="1"/>
  <c r="H128" i="4"/>
  <c r="H23" i="4" s="1"/>
  <c r="G128" i="4"/>
  <c r="G23" i="4" s="1"/>
  <c r="F128" i="4"/>
  <c r="F23" i="4" s="1"/>
  <c r="D128" i="4"/>
  <c r="D23" i="4" s="1"/>
  <c r="E127" i="4"/>
  <c r="B127" i="4" s="1"/>
  <c r="E126" i="4"/>
  <c r="B126" i="4" s="1"/>
  <c r="E125" i="4"/>
  <c r="B125" i="4" s="1"/>
  <c r="E124" i="4"/>
  <c r="B124" i="4" s="1"/>
  <c r="E123" i="4"/>
  <c r="B123" i="4" s="1"/>
  <c r="E122" i="4"/>
  <c r="B122" i="4" s="1"/>
  <c r="L121" i="4"/>
  <c r="K121" i="4"/>
  <c r="J121" i="4"/>
  <c r="H121" i="4"/>
  <c r="G121" i="4"/>
  <c r="F121" i="4"/>
  <c r="D121" i="4"/>
  <c r="E120" i="4"/>
  <c r="B120" i="4" s="1"/>
  <c r="E119" i="4"/>
  <c r="B119" i="4" s="1"/>
  <c r="E118" i="4"/>
  <c r="B118" i="4" s="1"/>
  <c r="E117" i="4"/>
  <c r="B117" i="4" s="1"/>
  <c r="E116" i="4"/>
  <c r="B116" i="4" s="1"/>
  <c r="L115" i="4"/>
  <c r="K115" i="4"/>
  <c r="J115" i="4"/>
  <c r="I115" i="4"/>
  <c r="H115" i="4"/>
  <c r="G115" i="4"/>
  <c r="F115" i="4"/>
  <c r="D115" i="4"/>
  <c r="E112" i="4"/>
  <c r="B112" i="4" s="1"/>
  <c r="E109" i="4"/>
  <c r="B109" i="4" s="1"/>
  <c r="E108" i="4"/>
  <c r="B108" i="4" s="1"/>
  <c r="E107" i="4"/>
  <c r="B107" i="4" s="1"/>
  <c r="E106" i="4"/>
  <c r="B106" i="4" s="1"/>
  <c r="L105" i="4"/>
  <c r="K105" i="4"/>
  <c r="J105" i="4"/>
  <c r="I105" i="4"/>
  <c r="H105" i="4"/>
  <c r="G105" i="4"/>
  <c r="F105" i="4"/>
  <c r="D105" i="4"/>
  <c r="E102" i="4"/>
  <c r="B102" i="4" s="1"/>
  <c r="E101" i="4"/>
  <c r="B101" i="4" s="1"/>
  <c r="E100" i="4"/>
  <c r="B100" i="4" s="1"/>
  <c r="E99" i="4"/>
  <c r="B99" i="4" s="1"/>
  <c r="E98" i="4"/>
  <c r="B98" i="4" s="1"/>
  <c r="E97" i="4"/>
  <c r="B97" i="4" s="1"/>
  <c r="E96" i="4"/>
  <c r="B96" i="4" s="1"/>
  <c r="L95" i="4"/>
  <c r="K95" i="4"/>
  <c r="J95" i="4"/>
  <c r="H95" i="4"/>
  <c r="G95" i="4"/>
  <c r="F95" i="4"/>
  <c r="D95" i="4"/>
  <c r="E94" i="4"/>
  <c r="B94" i="4" s="1"/>
  <c r="B93" i="4"/>
  <c r="E92" i="4"/>
  <c r="B92" i="4" s="1"/>
  <c r="E91" i="4"/>
  <c r="B91" i="4" s="1"/>
  <c r="L90" i="4"/>
  <c r="K90" i="4"/>
  <c r="I90" i="4"/>
  <c r="H90" i="4"/>
  <c r="G90" i="4"/>
  <c r="F90" i="4"/>
  <c r="D90" i="4"/>
  <c r="E89" i="4"/>
  <c r="B89" i="4" s="1"/>
  <c r="E88" i="4"/>
  <c r="B88" i="4" s="1"/>
  <c r="L87" i="4"/>
  <c r="K87" i="4"/>
  <c r="J87" i="4"/>
  <c r="I87" i="4"/>
  <c r="H87" i="4"/>
  <c r="G87" i="4"/>
  <c r="F87" i="4"/>
  <c r="D87" i="4"/>
  <c r="E84" i="4"/>
  <c r="B84" i="4" s="1"/>
  <c r="E83" i="4"/>
  <c r="B83" i="4" s="1"/>
  <c r="E82" i="4"/>
  <c r="B82" i="4" s="1"/>
  <c r="B81" i="4"/>
  <c r="O80" i="4"/>
  <c r="E67" i="4"/>
  <c r="B67" i="4" s="1"/>
  <c r="E66" i="4"/>
  <c r="B66" i="4" s="1"/>
  <c r="E65" i="4"/>
  <c r="B65" i="4" s="1"/>
  <c r="B61" i="4"/>
  <c r="B60" i="4"/>
  <c r="E58" i="4"/>
  <c r="B58" i="4" s="1"/>
  <c r="I51" i="4"/>
  <c r="I48" i="4" s="1"/>
  <c r="E57" i="4"/>
  <c r="B57" i="4" s="1"/>
  <c r="E56" i="4"/>
  <c r="B56" i="4" s="1"/>
  <c r="E55" i="4"/>
  <c r="B55" i="4" s="1"/>
  <c r="E54" i="4"/>
  <c r="B54" i="4" s="1"/>
  <c r="E53" i="4"/>
  <c r="B53" i="4" s="1"/>
  <c r="E52" i="4"/>
  <c r="B52" i="4" s="1"/>
  <c r="L51" i="4"/>
  <c r="L48" i="4" s="1"/>
  <c r="K51" i="4"/>
  <c r="K48" i="4" s="1"/>
  <c r="J51" i="4"/>
  <c r="J48" i="4" s="1"/>
  <c r="H51" i="4"/>
  <c r="H48" i="4" s="1"/>
  <c r="G51" i="4"/>
  <c r="G48" i="4" s="1"/>
  <c r="F51" i="4"/>
  <c r="F48" i="4" s="1"/>
  <c r="D51" i="4"/>
  <c r="D48" i="4" s="1"/>
  <c r="E49" i="4"/>
  <c r="B49" i="4" s="1"/>
  <c r="B46" i="4"/>
  <c r="B45" i="4"/>
  <c r="B44" i="4"/>
  <c r="B43" i="4"/>
  <c r="B42" i="4"/>
  <c r="L41" i="4"/>
  <c r="K41" i="4"/>
  <c r="J41" i="4"/>
  <c r="I41" i="4"/>
  <c r="H41" i="4"/>
  <c r="G41" i="4"/>
  <c r="F41" i="4"/>
  <c r="D41" i="4"/>
  <c r="B40" i="4"/>
  <c r="B39" i="4"/>
  <c r="B38" i="4"/>
  <c r="B37" i="4"/>
  <c r="B36" i="4"/>
  <c r="B35" i="4"/>
  <c r="L34" i="4"/>
  <c r="K34" i="4"/>
  <c r="J34" i="4"/>
  <c r="I34" i="4"/>
  <c r="H34" i="4"/>
  <c r="G34" i="4"/>
  <c r="F34" i="4"/>
  <c r="D34" i="4"/>
  <c r="B33" i="4"/>
  <c r="B32" i="4"/>
  <c r="B31" i="4"/>
  <c r="B30" i="4"/>
  <c r="E29" i="4"/>
  <c r="B29" i="4" s="1"/>
  <c r="B28" i="4"/>
  <c r="L27" i="4"/>
  <c r="K27" i="4"/>
  <c r="J27" i="4"/>
  <c r="I27" i="4"/>
  <c r="H27" i="4"/>
  <c r="G27" i="4"/>
  <c r="F27" i="4"/>
  <c r="D27" i="4"/>
  <c r="D17" i="4" l="1"/>
  <c r="D77" i="4"/>
  <c r="I17" i="4"/>
  <c r="F17" i="4"/>
  <c r="F77" i="4"/>
  <c r="J17" i="4"/>
  <c r="G17" i="4"/>
  <c r="G77" i="4"/>
  <c r="K17" i="4"/>
  <c r="K77" i="4"/>
  <c r="D19" i="4"/>
  <c r="H17" i="4"/>
  <c r="H77" i="4"/>
  <c r="L17" i="4"/>
  <c r="L77" i="4"/>
  <c r="D134" i="4"/>
  <c r="D165" i="4"/>
  <c r="H134" i="4"/>
  <c r="L134" i="4"/>
  <c r="J134" i="4"/>
  <c r="F134" i="4"/>
  <c r="K134" i="4"/>
  <c r="G104" i="4"/>
  <c r="K104" i="4"/>
  <c r="H104" i="4"/>
  <c r="L104" i="4"/>
  <c r="D104" i="4"/>
  <c r="F104" i="4"/>
  <c r="J104" i="4"/>
  <c r="L16" i="4"/>
  <c r="I121" i="4"/>
  <c r="I104" i="4" s="1"/>
  <c r="F16" i="4"/>
  <c r="E27" i="4"/>
  <c r="B27" i="4" s="1"/>
  <c r="L19" i="4"/>
  <c r="F26" i="4"/>
  <c r="H26" i="4"/>
  <c r="L26" i="4"/>
  <c r="H20" i="4"/>
  <c r="I95" i="4"/>
  <c r="I77" i="4" s="1"/>
  <c r="E168" i="4"/>
  <c r="E59" i="4"/>
  <c r="B59" i="4" s="1"/>
  <c r="E41" i="4"/>
  <c r="B41" i="4" s="1"/>
  <c r="K26" i="4"/>
  <c r="I26" i="4"/>
  <c r="D26" i="4"/>
  <c r="D16" i="4"/>
  <c r="E87" i="4"/>
  <c r="B87" i="4" s="1"/>
  <c r="E175" i="4"/>
  <c r="B175" i="4" s="1"/>
  <c r="E21" i="4"/>
  <c r="B21" i="4" s="1"/>
  <c r="E24" i="4"/>
  <c r="B24" i="4" s="1"/>
  <c r="G26" i="4"/>
  <c r="K19" i="4"/>
  <c r="J20" i="4"/>
  <c r="E115" i="4"/>
  <c r="B115" i="4" s="1"/>
  <c r="H19" i="4"/>
  <c r="L20" i="4"/>
  <c r="K20" i="4"/>
  <c r="E105" i="4"/>
  <c r="B105" i="4" s="1"/>
  <c r="E128" i="4"/>
  <c r="B128" i="4" s="1"/>
  <c r="E34" i="4"/>
  <c r="B34" i="4" s="1"/>
  <c r="G20" i="4"/>
  <c r="G16" i="4"/>
  <c r="J26" i="4"/>
  <c r="I19" i="4"/>
  <c r="D20" i="4"/>
  <c r="E80" i="4"/>
  <c r="B80" i="4" s="1"/>
  <c r="E110" i="4"/>
  <c r="B110" i="4" s="1"/>
  <c r="E135" i="4"/>
  <c r="B135" i="4" s="1"/>
  <c r="E141" i="4"/>
  <c r="B141" i="4" s="1"/>
  <c r="J16" i="4"/>
  <c r="F20" i="4"/>
  <c r="F19" i="4"/>
  <c r="K16" i="4"/>
  <c r="I147" i="4"/>
  <c r="I134" i="4" s="1"/>
  <c r="E51" i="4"/>
  <c r="B51" i="4" s="1"/>
  <c r="J90" i="4"/>
  <c r="J19" i="4" s="1"/>
  <c r="H16" i="4"/>
  <c r="G19" i="4"/>
  <c r="I16" i="4"/>
  <c r="J77" i="4" l="1"/>
  <c r="E165" i="4"/>
  <c r="B165" i="4" s="1"/>
  <c r="B168" i="4"/>
  <c r="E121" i="4"/>
  <c r="B121" i="4" s="1"/>
  <c r="H18" i="4"/>
  <c r="L18" i="4"/>
  <c r="E95" i="4"/>
  <c r="B95" i="4" s="1"/>
  <c r="D18" i="4"/>
  <c r="E17" i="4"/>
  <c r="B17" i="4" s="1"/>
  <c r="I12" i="4"/>
  <c r="B63" i="4"/>
  <c r="K18" i="4"/>
  <c r="E26" i="4"/>
  <c r="B26" i="4" s="1"/>
  <c r="K12" i="4"/>
  <c r="G12" i="4"/>
  <c r="E16" i="4"/>
  <c r="B16" i="4" s="1"/>
  <c r="E104" i="4"/>
  <c r="B104" i="4" s="1"/>
  <c r="H12" i="4"/>
  <c r="G18" i="4"/>
  <c r="J18" i="4"/>
  <c r="D12" i="4"/>
  <c r="F18" i="4"/>
  <c r="E19" i="4"/>
  <c r="B19" i="4" s="1"/>
  <c r="F12" i="4"/>
  <c r="E90" i="4"/>
  <c r="B90" i="4" s="1"/>
  <c r="E134" i="4"/>
  <c r="B134" i="4" s="1"/>
  <c r="E147" i="4"/>
  <c r="B147" i="4" s="1"/>
  <c r="I20" i="4"/>
  <c r="I18" i="4" s="1"/>
  <c r="E20" i="4" l="1"/>
  <c r="B20" i="4" s="1"/>
  <c r="J12" i="4"/>
  <c r="E77" i="4"/>
  <c r="B77" i="4" s="1"/>
  <c r="E18" i="4"/>
  <c r="B18" i="4" s="1"/>
  <c r="E64" i="4" l="1"/>
  <c r="B64" i="4" s="1"/>
  <c r="L23" i="4"/>
  <c r="E23" i="4" s="1"/>
  <c r="B23" i="4" s="1"/>
  <c r="L12" i="4"/>
  <c r="E12" i="4" l="1"/>
  <c r="E48" i="4"/>
  <c r="B48" i="4" s="1"/>
  <c r="B12" i="4" l="1"/>
  <c r="C167" i="4" l="1"/>
  <c r="C174" i="4"/>
  <c r="C154" i="4"/>
  <c r="C179" i="4"/>
  <c r="C132" i="4"/>
  <c r="C156" i="4"/>
  <c r="C111" i="4"/>
  <c r="C79" i="4"/>
  <c r="C103" i="4"/>
  <c r="C166" i="4"/>
  <c r="C50" i="4"/>
  <c r="E13" i="4"/>
  <c r="C48" i="4"/>
  <c r="C28" i="4"/>
  <c r="C126" i="4"/>
  <c r="C52" i="4"/>
  <c r="C95" i="4"/>
  <c r="C37" i="4"/>
  <c r="C61" i="4"/>
  <c r="C93" i="4"/>
  <c r="C102" i="4"/>
  <c r="C131" i="4"/>
  <c r="C170" i="4"/>
  <c r="C58" i="4"/>
  <c r="C119" i="4"/>
  <c r="C65" i="4"/>
  <c r="C38" i="4"/>
  <c r="C153" i="4"/>
  <c r="C17" i="4"/>
  <c r="C41" i="4"/>
  <c r="C31" i="4"/>
  <c r="C60" i="4"/>
  <c r="C140" i="4"/>
  <c r="C87" i="4"/>
  <c r="C151" i="4"/>
  <c r="C137" i="4"/>
  <c r="C150" i="4"/>
  <c r="C155" i="4"/>
  <c r="C92" i="4"/>
  <c r="C107" i="4"/>
  <c r="C29" i="4"/>
  <c r="C124" i="4"/>
  <c r="C89" i="4"/>
  <c r="C33" i="4"/>
  <c r="C62" i="4"/>
  <c r="C169" i="4"/>
  <c r="C90" i="4"/>
  <c r="C106" i="4"/>
  <c r="C145" i="4"/>
  <c r="C175" i="4"/>
  <c r="C152" i="4"/>
  <c r="C99" i="4"/>
  <c r="C147" i="4"/>
  <c r="C127" i="4"/>
  <c r="C40" i="4"/>
  <c r="C129" i="4"/>
  <c r="C91" i="4"/>
  <c r="C123" i="4"/>
  <c r="C43" i="4"/>
  <c r="C51" i="4"/>
  <c r="C81" i="4"/>
  <c r="C30" i="4"/>
  <c r="C139" i="4"/>
  <c r="C115" i="4"/>
  <c r="C172" i="4"/>
  <c r="C96" i="4"/>
  <c r="C88" i="4"/>
  <c r="C49" i="4"/>
  <c r="C24" i="4"/>
  <c r="C84" i="4"/>
  <c r="C57" i="4"/>
  <c r="K13" i="4"/>
  <c r="C97" i="4"/>
  <c r="C42" i="4"/>
  <c r="C80" i="4"/>
  <c r="C128" i="4"/>
  <c r="C114" i="4"/>
  <c r="C98" i="4"/>
  <c r="C36" i="4"/>
  <c r="C68" i="4"/>
  <c r="C15" i="4"/>
  <c r="G13" i="4"/>
  <c r="C32" i="4"/>
  <c r="C100" i="4"/>
  <c r="C134" i="4"/>
  <c r="I13" i="4"/>
  <c r="C55" i="4"/>
  <c r="C112" i="4"/>
  <c r="C44" i="4"/>
  <c r="C116" i="4"/>
  <c r="C45" i="4"/>
  <c r="C26" i="4"/>
  <c r="C63" i="4"/>
  <c r="C168" i="4"/>
  <c r="C21" i="4"/>
  <c r="C101" i="4"/>
  <c r="C27" i="4"/>
  <c r="C173" i="4"/>
  <c r="C148" i="4"/>
  <c r="C85" i="4"/>
  <c r="C110" i="4"/>
  <c r="C135" i="4"/>
  <c r="F13" i="4"/>
  <c r="C125" i="4"/>
  <c r="C138" i="4"/>
  <c r="C113" i="4"/>
  <c r="C77" i="4"/>
  <c r="C136" i="4"/>
  <c r="C39" i="4"/>
  <c r="C171" i="4"/>
  <c r="C78" i="4"/>
  <c r="C130" i="4"/>
  <c r="C144" i="4"/>
  <c r="C177" i="4"/>
  <c r="C104" i="4"/>
  <c r="C143" i="4"/>
  <c r="C82" i="4"/>
  <c r="C66" i="4"/>
  <c r="C54" i="4"/>
  <c r="C109" i="4"/>
  <c r="C176" i="4"/>
  <c r="C178" i="4"/>
  <c r="C34" i="4"/>
  <c r="C20" i="4"/>
  <c r="C146" i="4"/>
  <c r="C108" i="4"/>
  <c r="C165" i="4"/>
  <c r="C105" i="4"/>
  <c r="C83" i="4"/>
  <c r="C56" i="4"/>
  <c r="C12" i="4"/>
  <c r="C19" i="4"/>
  <c r="H13" i="4"/>
  <c r="C46" i="4"/>
  <c r="C149" i="4"/>
  <c r="C117" i="4"/>
  <c r="C94" i="4"/>
  <c r="C69" i="4"/>
  <c r="C121" i="4"/>
  <c r="C141" i="4"/>
  <c r="C59" i="4"/>
  <c r="D13" i="4"/>
  <c r="C35" i="4"/>
  <c r="J13" i="4"/>
  <c r="C120" i="4"/>
  <c r="C142" i="4"/>
  <c r="C118" i="4"/>
  <c r="C67" i="4"/>
  <c r="C122" i="4"/>
  <c r="C16" i="4"/>
  <c r="C86" i="4"/>
  <c r="C53" i="4"/>
  <c r="C18" i="4"/>
  <c r="C23" i="4"/>
  <c r="C64" i="4"/>
  <c r="L13" i="4"/>
  <c r="B13" i="4" l="1"/>
</calcChain>
</file>

<file path=xl/sharedStrings.xml><?xml version="1.0" encoding="utf-8"?>
<sst xmlns="http://schemas.openxmlformats.org/spreadsheetml/2006/main" count="208" uniqueCount="154">
  <si>
    <t>Facultad y Carrera / Programa</t>
  </si>
  <si>
    <t>Matrícula</t>
  </si>
  <si>
    <t>Total</t>
  </si>
  <si>
    <t>Sede Panamá
(1)</t>
  </si>
  <si>
    <t>Centros Regionales</t>
  </si>
  <si>
    <t xml:space="preserve">No. </t>
  </si>
  <si>
    <t>%</t>
  </si>
  <si>
    <t>Sub-Total</t>
  </si>
  <si>
    <t>Azuero</t>
  </si>
  <si>
    <t>Bocas del Toro</t>
  </si>
  <si>
    <t>Coclé</t>
  </si>
  <si>
    <t>Colón</t>
  </si>
  <si>
    <t>Chiriquí</t>
  </si>
  <si>
    <t>Panamá Oeste</t>
  </si>
  <si>
    <t>Veraguas</t>
  </si>
  <si>
    <t xml:space="preserve"> </t>
  </si>
  <si>
    <t>TOTAL</t>
  </si>
  <si>
    <t>Porcentaje</t>
  </si>
  <si>
    <t xml:space="preserve">Total de Maestría </t>
  </si>
  <si>
    <t>Total de Post-Grado</t>
  </si>
  <si>
    <t>Total de Licenciatura</t>
  </si>
  <si>
    <t xml:space="preserve">     Licenciatura</t>
  </si>
  <si>
    <t xml:space="preserve">Total de Técnico </t>
  </si>
  <si>
    <t>Maestría en</t>
  </si>
  <si>
    <t xml:space="preserve">     Administración de Proyectos de Construcción</t>
  </si>
  <si>
    <t xml:space="preserve">     Ingeniería Ambiental</t>
  </si>
  <si>
    <t xml:space="preserve">     Ingeniería Estructural</t>
  </si>
  <si>
    <t xml:space="preserve">     Ingeniería Geotécnica</t>
  </si>
  <si>
    <t xml:space="preserve">     Planificación y Gestión Portuaria</t>
  </si>
  <si>
    <t xml:space="preserve">     Sistemas de Información Geográfica</t>
  </si>
  <si>
    <t>Licenciatura en Ingeniería</t>
  </si>
  <si>
    <t xml:space="preserve">      Ambiental</t>
  </si>
  <si>
    <t xml:space="preserve">      Civil</t>
  </si>
  <si>
    <t xml:space="preserve">      en Adm. de Proy. de Construcción</t>
  </si>
  <si>
    <t xml:space="preserve">      Geológica</t>
  </si>
  <si>
    <t xml:space="preserve">      Geomática</t>
  </si>
  <si>
    <t xml:space="preserve">      Marítima Portuaria</t>
  </si>
  <si>
    <t xml:space="preserve">Licenciatura en </t>
  </si>
  <si>
    <t xml:space="preserve">      Dibujo Automatizado</t>
  </si>
  <si>
    <t xml:space="preserve">      Edificaciones</t>
  </si>
  <si>
    <t xml:space="preserve">      Operaciones Marítimas  y Portuarias</t>
  </si>
  <si>
    <t xml:space="preserve">      Saneamiento y Ambiente</t>
  </si>
  <si>
    <t xml:space="preserve">      Topografía</t>
  </si>
  <si>
    <t xml:space="preserve">     de Control y Automatización</t>
  </si>
  <si>
    <t xml:space="preserve">     Eléctrica </t>
  </si>
  <si>
    <t xml:space="preserve">     Eléctrica y Electrónica</t>
  </si>
  <si>
    <t xml:space="preserve">     Electromecánica</t>
  </si>
  <si>
    <t xml:space="preserve">     Electrónica </t>
  </si>
  <si>
    <t xml:space="preserve">     Electrónica y Telecomunicaciones</t>
  </si>
  <si>
    <t xml:space="preserve">     en Telecomunicaciones</t>
  </si>
  <si>
    <t xml:space="preserve">     Electrónica y Sistemas de Comunicación</t>
  </si>
  <si>
    <t xml:space="preserve">     Sistemas Eléctricos y Automatización</t>
  </si>
  <si>
    <t xml:space="preserve">Técnico en Ing. con Esp. en </t>
  </si>
  <si>
    <t xml:space="preserve">     Electrónica Biomédica</t>
  </si>
  <si>
    <t xml:space="preserve">     Sistemas Eléctricos</t>
  </si>
  <si>
    <t xml:space="preserve">     Telecomunicaciones</t>
  </si>
  <si>
    <t xml:space="preserve">     Dirección de Negocios con Esp. en Estrategia Gerencial</t>
  </si>
  <si>
    <t xml:space="preserve">     Dirección de Negocios con Esp. en Gerencia de Recursos Humanos</t>
  </si>
  <si>
    <t xml:space="preserve">     Sistemas Logísticos y Operaciones con Esp. en Centros de Distribución</t>
  </si>
  <si>
    <t xml:space="preserve">Post-Grado en </t>
  </si>
  <si>
    <t xml:space="preserve">     Alta Gerencia</t>
  </si>
  <si>
    <t xml:space="preserve">     Formulación, Evaluación y Gestión de Proyectos de Inversiones</t>
  </si>
  <si>
    <t xml:space="preserve">     Industrial</t>
  </si>
  <si>
    <t xml:space="preserve">     Logística y Cadena de Suministro</t>
  </si>
  <si>
    <t xml:space="preserve">     Mecánica Industrial</t>
  </si>
  <si>
    <t xml:space="preserve">     Gestión Administrativa</t>
  </si>
  <si>
    <t xml:space="preserve">     Gestión de la Producción Industrial</t>
  </si>
  <si>
    <t xml:space="preserve">     Logística y Transporte Multimodal</t>
  </si>
  <si>
    <t xml:space="preserve">     Mercadeo y Comercio Internacional (2)</t>
  </si>
  <si>
    <t xml:space="preserve">     Mercadeo y Negocios Internacionales</t>
  </si>
  <si>
    <t xml:space="preserve">     Recursos Humanos y Gestión de la Productividad</t>
  </si>
  <si>
    <t xml:space="preserve">     Ciencias de la Ing. Mecánica</t>
  </si>
  <si>
    <t xml:space="preserve">     Energías Renovables y Ambiente</t>
  </si>
  <si>
    <t xml:space="preserve">     Ingeniería de Planta</t>
  </si>
  <si>
    <t xml:space="preserve">     Mantenimiento de Planta</t>
  </si>
  <si>
    <t xml:space="preserve">     Aeronáutica</t>
  </si>
  <si>
    <t xml:space="preserve">     de Energía y Ambiente</t>
  </si>
  <si>
    <t xml:space="preserve">     de Mantenimiento</t>
  </si>
  <si>
    <t xml:space="preserve">     Mecánica</t>
  </si>
  <si>
    <t xml:space="preserve">     Naval</t>
  </si>
  <si>
    <t xml:space="preserve">     Administración de Aviación</t>
  </si>
  <si>
    <t xml:space="preserve">     Administración de Aviación con Opción de Vuelo</t>
  </si>
  <si>
    <t xml:space="preserve">     Mecánica Automotriz</t>
  </si>
  <si>
    <t xml:space="preserve">     Refrigeración  y Aire Acondicionado</t>
  </si>
  <si>
    <t xml:space="preserve">     Soldadura</t>
  </si>
  <si>
    <t xml:space="preserve">Técnico en Ingeniería con Especialización en </t>
  </si>
  <si>
    <t xml:space="preserve">     Mantenimiento de Aeronaves con Esp. en Motores y Fuselaje</t>
  </si>
  <si>
    <t xml:space="preserve">     Informática Educativa</t>
  </si>
  <si>
    <t xml:space="preserve">     Ingeniería de Software </t>
  </si>
  <si>
    <t xml:space="preserve">     Seguridad Informática</t>
  </si>
  <si>
    <t>Licenciatura en Ingeniería de</t>
  </si>
  <si>
    <t xml:space="preserve">     Sistemas Computacionales (2)</t>
  </si>
  <si>
    <t xml:space="preserve">     Sistemas de Información</t>
  </si>
  <si>
    <t xml:space="preserve">     Software</t>
  </si>
  <si>
    <t xml:space="preserve">     Ciberseguridad</t>
  </si>
  <si>
    <t xml:space="preserve">     Desarrollo de Software</t>
  </si>
  <si>
    <t xml:space="preserve">     Informática Aplicada a la Educación</t>
  </si>
  <si>
    <t xml:space="preserve">     Redes Informáticas</t>
  </si>
  <si>
    <t>FACULTAD DE CIENCIAS Y TECNOLOGÍA</t>
  </si>
  <si>
    <t>NOTA:  Cualquier diferencia en los porcentajes se debe al redondeo.</t>
  </si>
  <si>
    <t>(2)  Carreras en transición.</t>
  </si>
  <si>
    <t>(1)  Incluye:   Howard y Campus Dr. Víctor Levi Sasso.</t>
  </si>
  <si>
    <t xml:space="preserve">     Dirección de Negocios con Esp. en Mercadeo Estratégico</t>
  </si>
  <si>
    <t xml:space="preserve">     Auditoría de Sist. y Evaluación de Control Informático</t>
  </si>
  <si>
    <t xml:space="preserve">     en Seguridad Industrial e Higiene Ocupacional</t>
  </si>
  <si>
    <t xml:space="preserve">     Mecánica Industrial (2)</t>
  </si>
  <si>
    <t xml:space="preserve">Técnico en  </t>
  </si>
  <si>
    <t xml:space="preserve">     Electricidad </t>
  </si>
  <si>
    <t xml:space="preserve">Especialista en </t>
  </si>
  <si>
    <t xml:space="preserve">     Mantenimiento Industrial </t>
  </si>
  <si>
    <t xml:space="preserve">     Manufuctura y Automatización </t>
  </si>
  <si>
    <t xml:space="preserve">     Sistemas de Información Gerencial </t>
  </si>
  <si>
    <t xml:space="preserve">     Desarrollo y Gestión de Software </t>
  </si>
  <si>
    <t xml:space="preserve">     Gestión de Proyectos </t>
  </si>
  <si>
    <t xml:space="preserve">     Sistemas Logísticos y Operaciones con Esp. En Planificación de la Demanda </t>
  </si>
  <si>
    <t xml:space="preserve">PRIMER SEMESTRE 2023 </t>
  </si>
  <si>
    <t xml:space="preserve">Total de Doctorado </t>
  </si>
  <si>
    <t xml:space="preserve">     Sistemas y Computación </t>
  </si>
  <si>
    <t xml:space="preserve">      Ciencias en Computación Móvil </t>
  </si>
  <si>
    <t xml:space="preserve">     Ciencias Físicas </t>
  </si>
  <si>
    <t xml:space="preserve">     Ingeniería Matemática </t>
  </si>
  <si>
    <t xml:space="preserve">     Docencia Superior con Esp. en Tecnología y Didáctica Educativa </t>
  </si>
  <si>
    <t xml:space="preserve">     Matemática </t>
  </si>
  <si>
    <t xml:space="preserve">     en Alimentos </t>
  </si>
  <si>
    <t xml:space="preserve">     Forestal </t>
  </si>
  <si>
    <t xml:space="preserve">Licenciatura en Comunicación Ejecutiva Bilingüe </t>
  </si>
  <si>
    <t xml:space="preserve">Maestría en </t>
  </si>
  <si>
    <t xml:space="preserve">Fuente: Sistema de Matrícula UTP. </t>
  </si>
  <si>
    <t xml:space="preserve">     Electrónica Digital y Control Automático</t>
  </si>
  <si>
    <t xml:space="preserve">    MATRÍCULA TOTAL PRELIMINAR POR SEDE, SEGÚN FACULTAD Y CARRERA / PROGRAMA:</t>
  </si>
  <si>
    <t xml:space="preserve">     Licenciatura en Ingeniería</t>
  </si>
  <si>
    <t xml:space="preserve">Total de Técnico en Ingeniería </t>
  </si>
  <si>
    <t xml:space="preserve">FACULTAD DE INGENIERÍA CIVIL </t>
  </si>
  <si>
    <t xml:space="preserve">FACULTAD DE INGENIERÍA ELÉCTRICA </t>
  </si>
  <si>
    <t xml:space="preserve">FACULTAD DE INGENIERÍA INDUSTRIAL </t>
  </si>
  <si>
    <t xml:space="preserve">FACULTAD DE INGENIERÍA MECÁNICA </t>
  </si>
  <si>
    <t xml:space="preserve">FACULTAD DE INGENIERÍA DE SISTEMAS COMPUTACIONALES </t>
  </si>
  <si>
    <t xml:space="preserve">    Ingeniería Eléctrica </t>
  </si>
  <si>
    <t xml:space="preserve">Doctorado en </t>
  </si>
  <si>
    <t xml:space="preserve">     Administración Industrial </t>
  </si>
  <si>
    <t xml:space="preserve">     Tecnología Industrial (2) </t>
  </si>
  <si>
    <t xml:space="preserve">     Mantenimiento de Planta </t>
  </si>
  <si>
    <t xml:space="preserve">Técnico en </t>
  </si>
  <si>
    <t xml:space="preserve">     Despacho de Vuelo </t>
  </si>
  <si>
    <t xml:space="preserve">     de Prog. y Análisis de Sistemas (2) </t>
  </si>
  <si>
    <t xml:space="preserve">Licenciatura en Tecnología </t>
  </si>
  <si>
    <t xml:space="preserve">     Informática para la Gestión Empresarial </t>
  </si>
  <si>
    <t xml:space="preserve">     Docencia Superior </t>
  </si>
  <si>
    <t xml:space="preserve">      Comunicación Ejecutiva Bilingüe </t>
  </si>
  <si>
    <t xml:space="preserve">     Licenciatura en Tecnología</t>
  </si>
  <si>
    <t>UNIVERSIDAD TECNOLÓGICA DE PANAMÁ</t>
  </si>
  <si>
    <t>DIRECCIÓN GENERAL DE PLANIFICACIÓN UNIVERSITARIA</t>
  </si>
  <si>
    <t>DEPARTAMENTO DE ESTADÍSTICA E INDICADORES</t>
  </si>
  <si>
    <t xml:space="preserve">PRIMER SEMESTRE 2023 (Continuación)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</si>
</sst>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\ "/>
    <numFmt numFmtId="165" formatCode="#,##0;[Red]#,##0"/>
    <numFmt numFmtId="166" formatCode="0.0"/>
    <numFmt numFmtId="167" formatCode="#,##0.0;[Red]#,##0.0"/>
    <numFmt numFmtId="168" formatCode="#,##0.0"/>
  </numFmts>
  <fonts count="10" x14ac:knownFonts="1">
    <font>
      <sz val="12"/>
      <name val="Courier New"/>
      <family val="3"/>
    </font>
    <font>
      <sz val="10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sz val="14"/>
      <color theme="9" tint="-0.249977111117893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42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42"/>
      </patternFill>
    </fill>
    <fill>
      <patternFill patternType="solid">
        <fgColor theme="0"/>
        <bgColor indexed="62"/>
      </patternFill>
    </fill>
    <fill>
      <patternFill patternType="solid">
        <fgColor theme="0"/>
        <bgColor indexed="30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36"/>
      </patternFill>
    </fill>
    <fill>
      <patternFill patternType="solid">
        <fgColor theme="0"/>
        <bgColor indexed="50"/>
      </patternFill>
    </fill>
    <fill>
      <patternFill patternType="solid">
        <fgColor theme="0"/>
        <bgColor indexed="37"/>
      </patternFill>
    </fill>
    <fill>
      <patternFill patternType="mediumGray">
        <fgColor theme="0"/>
        <bgColor theme="5" tint="0.39991454817346722"/>
      </patternFill>
    </fill>
    <fill>
      <patternFill patternType="mediumGray">
        <fgColor theme="0"/>
        <bgColor rgb="FFF4B084"/>
      </patternFill>
    </fill>
  </fills>
  <borders count="15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164" fontId="0" fillId="0" borderId="0"/>
    <xf numFmtId="0" fontId="1" fillId="0" borderId="0"/>
  </cellStyleXfs>
  <cellXfs count="124">
    <xf numFmtId="164" fontId="0" fillId="0" borderId="0" xfId="0"/>
    <xf numFmtId="165" fontId="2" fillId="8" borderId="3" xfId="0" applyNumberFormat="1" applyFont="1" applyFill="1" applyBorder="1" applyAlignment="1">
      <alignment horizontal="right" vertical="center" wrapText="1"/>
    </xf>
    <xf numFmtId="165" fontId="2" fillId="8" borderId="2" xfId="0" applyNumberFormat="1" applyFont="1" applyFill="1" applyBorder="1" applyAlignment="1">
      <alignment horizontal="right" vertical="center" wrapText="1"/>
    </xf>
    <xf numFmtId="165" fontId="2" fillId="9" borderId="3" xfId="0" applyNumberFormat="1" applyFont="1" applyFill="1" applyBorder="1" applyAlignment="1">
      <alignment horizontal="right" vertical="center" wrapText="1"/>
    </xf>
    <xf numFmtId="165" fontId="2" fillId="9" borderId="2" xfId="0" applyNumberFormat="1" applyFont="1" applyFill="1" applyBorder="1" applyAlignment="1">
      <alignment horizontal="right" vertical="center" wrapText="1"/>
    </xf>
    <xf numFmtId="165" fontId="2" fillId="0" borderId="3" xfId="0" applyNumberFormat="1" applyFont="1" applyBorder="1" applyAlignment="1">
      <alignment horizontal="right" vertical="center" wrapText="1"/>
    </xf>
    <xf numFmtId="165" fontId="2" fillId="0" borderId="2" xfId="0" applyNumberFormat="1" applyFont="1" applyBorder="1" applyAlignment="1">
      <alignment horizontal="right" vertical="center" wrapText="1"/>
    </xf>
    <xf numFmtId="164" fontId="2" fillId="0" borderId="0" xfId="0" applyFont="1" applyAlignment="1">
      <alignment horizontal="center" vertical="center" wrapText="1"/>
    </xf>
    <xf numFmtId="164" fontId="3" fillId="0" borderId="0" xfId="0" applyFont="1" applyAlignment="1">
      <alignment vertical="center" wrapText="1"/>
    </xf>
    <xf numFmtId="164" fontId="3" fillId="0" borderId="0" xfId="0" applyFont="1" applyAlignment="1">
      <alignment horizontal="center" vertical="center" wrapText="1"/>
    </xf>
    <xf numFmtId="3" fontId="2" fillId="2" borderId="0" xfId="0" applyNumberFormat="1" applyFont="1" applyFill="1" applyAlignment="1">
      <alignment vertical="center" wrapText="1"/>
    </xf>
    <xf numFmtId="164" fontId="3" fillId="5" borderId="0" xfId="0" applyFont="1" applyFill="1" applyAlignment="1">
      <alignment vertical="center" wrapText="1"/>
    </xf>
    <xf numFmtId="164" fontId="3" fillId="0" borderId="0" xfId="0" applyFont="1" applyAlignment="1" applyProtection="1">
      <alignment vertical="center" wrapText="1"/>
      <protection locked="0"/>
    </xf>
    <xf numFmtId="3" fontId="2" fillId="5" borderId="0" xfId="0" applyNumberFormat="1" applyFont="1" applyFill="1" applyAlignment="1">
      <alignment vertical="center" wrapText="1"/>
    </xf>
    <xf numFmtId="164" fontId="3" fillId="0" borderId="0" xfId="0" applyFont="1" applyAlignment="1">
      <alignment horizontal="left" vertical="center" wrapText="1"/>
    </xf>
    <xf numFmtId="164" fontId="6" fillId="0" borderId="0" xfId="0" applyFont="1" applyAlignment="1">
      <alignment vertical="center" wrapText="1"/>
    </xf>
    <xf numFmtId="164" fontId="2" fillId="5" borderId="0" xfId="0" applyFont="1" applyFill="1" applyAlignment="1">
      <alignment vertical="center" wrapText="1"/>
    </xf>
    <xf numFmtId="164" fontId="2" fillId="0" borderId="0" xfId="0" applyFont="1" applyAlignment="1">
      <alignment vertical="center" wrapText="1"/>
    </xf>
    <xf numFmtId="164" fontId="2" fillId="4" borderId="0" xfId="0" applyFont="1" applyFill="1" applyAlignment="1">
      <alignment horizontal="center" vertical="center" wrapText="1"/>
    </xf>
    <xf numFmtId="165" fontId="2" fillId="2" borderId="3" xfId="0" applyNumberFormat="1" applyFont="1" applyFill="1" applyBorder="1" applyAlignment="1">
      <alignment vertical="center" wrapText="1"/>
    </xf>
    <xf numFmtId="165" fontId="2" fillId="2" borderId="2" xfId="0" applyNumberFormat="1" applyFont="1" applyFill="1" applyBorder="1" applyAlignment="1">
      <alignment vertical="center" wrapText="1"/>
    </xf>
    <xf numFmtId="165" fontId="3" fillId="2" borderId="3" xfId="0" applyNumberFormat="1" applyFont="1" applyFill="1" applyBorder="1" applyAlignment="1">
      <alignment vertical="center" wrapText="1"/>
    </xf>
    <xf numFmtId="165" fontId="3" fillId="2" borderId="2" xfId="0" applyNumberFormat="1" applyFont="1" applyFill="1" applyBorder="1" applyAlignment="1">
      <alignment vertical="center" wrapText="1"/>
    </xf>
    <xf numFmtId="3" fontId="2" fillId="2" borderId="3" xfId="0" applyNumberFormat="1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165" fontId="2" fillId="0" borderId="3" xfId="0" applyNumberFormat="1" applyFont="1" applyBorder="1" applyAlignment="1">
      <alignment vertical="center" wrapText="1"/>
    </xf>
    <xf numFmtId="3" fontId="3" fillId="2" borderId="3" xfId="0" applyNumberFormat="1" applyFont="1" applyFill="1" applyBorder="1" applyAlignment="1">
      <alignment vertical="center" wrapText="1"/>
    </xf>
    <xf numFmtId="3" fontId="3" fillId="2" borderId="2" xfId="0" applyNumberFormat="1" applyFont="1" applyFill="1" applyBorder="1" applyAlignment="1">
      <alignment vertical="center" wrapText="1"/>
    </xf>
    <xf numFmtId="165" fontId="2" fillId="0" borderId="2" xfId="0" applyNumberFormat="1" applyFont="1" applyBorder="1" applyAlignment="1">
      <alignment vertical="center" wrapText="1"/>
    </xf>
    <xf numFmtId="164" fontId="2" fillId="3" borderId="4" xfId="0" applyFont="1" applyFill="1" applyBorder="1" applyAlignment="1">
      <alignment vertical="center" wrapText="1"/>
    </xf>
    <xf numFmtId="166" fontId="2" fillId="2" borderId="3" xfId="0" applyNumberFormat="1" applyFont="1" applyFill="1" applyBorder="1" applyAlignment="1">
      <alignment vertical="center" wrapText="1"/>
    </xf>
    <xf numFmtId="164" fontId="3" fillId="2" borderId="0" xfId="0" applyFont="1" applyFill="1" applyAlignment="1">
      <alignment horizontal="left" vertical="center" wrapText="1"/>
    </xf>
    <xf numFmtId="3" fontId="3" fillId="2" borderId="0" xfId="0" applyNumberFormat="1" applyFont="1" applyFill="1" applyAlignment="1">
      <alignment vertical="center" wrapText="1"/>
    </xf>
    <xf numFmtId="164" fontId="3" fillId="4" borderId="0" xfId="0" applyFont="1" applyFill="1" applyAlignment="1">
      <alignment horizontal="left" vertical="center" wrapText="1"/>
    </xf>
    <xf numFmtId="164" fontId="3" fillId="4" borderId="0" xfId="0" applyFont="1" applyFill="1" applyAlignment="1">
      <alignment vertical="center" wrapText="1"/>
    </xf>
    <xf numFmtId="166" fontId="3" fillId="0" borderId="0" xfId="0" applyNumberFormat="1" applyFont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164" fontId="2" fillId="12" borderId="8" xfId="0" applyFont="1" applyFill="1" applyBorder="1" applyAlignment="1">
      <alignment horizontal="center" vertical="center" wrapText="1"/>
    </xf>
    <xf numFmtId="164" fontId="2" fillId="12" borderId="9" xfId="0" applyFont="1" applyFill="1" applyBorder="1" applyAlignment="1">
      <alignment horizontal="center" vertical="center" wrapText="1"/>
    </xf>
    <xf numFmtId="164" fontId="2" fillId="3" borderId="4" xfId="0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horizontal="right" vertical="center" wrapText="1"/>
    </xf>
    <xf numFmtId="166" fontId="2" fillId="2" borderId="3" xfId="0" applyNumberFormat="1" applyFont="1" applyFill="1" applyBorder="1" applyAlignment="1">
      <alignment horizontal="right" vertical="center" wrapText="1"/>
    </xf>
    <xf numFmtId="3" fontId="2" fillId="2" borderId="3" xfId="0" applyNumberFormat="1" applyFont="1" applyFill="1" applyBorder="1" applyAlignment="1">
      <alignment horizontal="right" vertical="center" wrapText="1"/>
    </xf>
    <xf numFmtId="3" fontId="2" fillId="2" borderId="2" xfId="0" applyNumberFormat="1" applyFont="1" applyFill="1" applyBorder="1" applyAlignment="1">
      <alignment horizontal="right" vertical="center" wrapText="1"/>
    </xf>
    <xf numFmtId="164" fontId="3" fillId="3" borderId="4" xfId="0" applyFont="1" applyFill="1" applyBorder="1" applyAlignment="1">
      <alignment horizontal="center" vertical="center" wrapText="1"/>
    </xf>
    <xf numFmtId="167" fontId="3" fillId="0" borderId="3" xfId="0" applyNumberFormat="1" applyFont="1" applyBorder="1" applyAlignment="1">
      <alignment vertical="center" wrapText="1"/>
    </xf>
    <xf numFmtId="166" fontId="3" fillId="4" borderId="3" xfId="0" applyNumberFormat="1" applyFont="1" applyFill="1" applyBorder="1" applyAlignment="1">
      <alignment vertical="center" wrapText="1"/>
    </xf>
    <xf numFmtId="167" fontId="3" fillId="2" borderId="3" xfId="0" applyNumberFormat="1" applyFont="1" applyFill="1" applyBorder="1" applyAlignment="1">
      <alignment vertical="center" wrapText="1"/>
    </xf>
    <xf numFmtId="167" fontId="3" fillId="2" borderId="2" xfId="0" applyNumberFormat="1" applyFont="1" applyFill="1" applyBorder="1" applyAlignment="1">
      <alignment vertical="center" wrapText="1"/>
    </xf>
    <xf numFmtId="165" fontId="2" fillId="4" borderId="3" xfId="0" applyNumberFormat="1" applyFont="1" applyFill="1" applyBorder="1" applyAlignment="1">
      <alignment vertical="center" wrapText="1"/>
    </xf>
    <xf numFmtId="165" fontId="4" fillId="0" borderId="3" xfId="0" applyNumberFormat="1" applyFont="1" applyBorder="1" applyAlignment="1">
      <alignment vertical="center" wrapText="1"/>
    </xf>
    <xf numFmtId="165" fontId="2" fillId="4" borderId="2" xfId="0" applyNumberFormat="1" applyFont="1" applyFill="1" applyBorder="1" applyAlignment="1">
      <alignment vertical="center" wrapText="1"/>
    </xf>
    <xf numFmtId="164" fontId="2" fillId="3" borderId="4" xfId="0" applyFont="1" applyFill="1" applyBorder="1" applyAlignment="1">
      <alignment horizontal="left" vertical="center" wrapText="1"/>
    </xf>
    <xf numFmtId="1" fontId="2" fillId="4" borderId="3" xfId="0" applyNumberFormat="1" applyFont="1" applyFill="1" applyBorder="1" applyAlignment="1">
      <alignment vertical="center" wrapText="1"/>
    </xf>
    <xf numFmtId="1" fontId="2" fillId="4" borderId="2" xfId="0" applyNumberFormat="1" applyFont="1" applyFill="1" applyBorder="1" applyAlignment="1">
      <alignment vertical="center" wrapText="1"/>
    </xf>
    <xf numFmtId="3" fontId="2" fillId="0" borderId="3" xfId="0" applyNumberFormat="1" applyFont="1" applyBorder="1" applyAlignment="1">
      <alignment vertical="center" wrapText="1"/>
    </xf>
    <xf numFmtId="3" fontId="2" fillId="0" borderId="2" xfId="0" applyNumberFormat="1" applyFont="1" applyBorder="1" applyAlignment="1">
      <alignment vertical="center" wrapText="1"/>
    </xf>
    <xf numFmtId="164" fontId="3" fillId="3" borderId="4" xfId="0" applyFont="1" applyFill="1" applyBorder="1" applyAlignment="1">
      <alignment horizontal="left" vertical="center" wrapText="1"/>
    </xf>
    <xf numFmtId="165" fontId="3" fillId="4" borderId="3" xfId="0" applyNumberFormat="1" applyFont="1" applyFill="1" applyBorder="1" applyAlignment="1">
      <alignment vertical="center" wrapText="1"/>
    </xf>
    <xf numFmtId="3" fontId="3" fillId="0" borderId="3" xfId="0" applyNumberFormat="1" applyFont="1" applyBorder="1" applyAlignment="1">
      <alignment vertical="center" wrapText="1"/>
    </xf>
    <xf numFmtId="3" fontId="3" fillId="0" borderId="2" xfId="0" applyNumberFormat="1" applyFont="1" applyBorder="1" applyAlignment="1">
      <alignment vertical="center" wrapText="1"/>
    </xf>
    <xf numFmtId="164" fontId="5" fillId="3" borderId="4" xfId="0" applyFont="1" applyFill="1" applyBorder="1" applyAlignment="1">
      <alignment vertical="center" wrapText="1"/>
    </xf>
    <xf numFmtId="165" fontId="5" fillId="4" borderId="3" xfId="0" applyNumberFormat="1" applyFont="1" applyFill="1" applyBorder="1" applyAlignment="1">
      <alignment vertical="center" wrapText="1"/>
    </xf>
    <xf numFmtId="166" fontId="5" fillId="4" borderId="3" xfId="0" applyNumberFormat="1" applyFont="1" applyFill="1" applyBorder="1" applyAlignment="1">
      <alignment vertical="center" wrapText="1"/>
    </xf>
    <xf numFmtId="3" fontId="5" fillId="2" borderId="3" xfId="0" applyNumberFormat="1" applyFont="1" applyFill="1" applyBorder="1" applyAlignment="1">
      <alignment vertical="center" wrapText="1"/>
    </xf>
    <xf numFmtId="3" fontId="5" fillId="2" borderId="2" xfId="0" applyNumberFormat="1" applyFont="1" applyFill="1" applyBorder="1" applyAlignment="1">
      <alignment vertical="center" wrapText="1"/>
    </xf>
    <xf numFmtId="164" fontId="2" fillId="6" borderId="4" xfId="0" applyFont="1" applyFill="1" applyBorder="1" applyAlignment="1">
      <alignment horizontal="left" vertical="center" wrapText="1"/>
    </xf>
    <xf numFmtId="3" fontId="2" fillId="0" borderId="3" xfId="0" applyNumberFormat="1" applyFont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164" fontId="3" fillId="3" borderId="4" xfId="0" applyFont="1" applyFill="1" applyBorder="1" applyAlignment="1">
      <alignment vertical="center" wrapText="1"/>
    </xf>
    <xf numFmtId="164" fontId="7" fillId="0" borderId="3" xfId="0" applyFont="1" applyBorder="1" applyAlignment="1">
      <alignment vertical="center" wrapText="1"/>
    </xf>
    <xf numFmtId="164" fontId="7" fillId="0" borderId="2" xfId="0" applyFont="1" applyBorder="1" applyAlignment="1">
      <alignment vertical="center" wrapText="1"/>
    </xf>
    <xf numFmtId="165" fontId="3" fillId="0" borderId="3" xfId="0" applyNumberFormat="1" applyFont="1" applyBorder="1" applyAlignment="1">
      <alignment vertical="center" wrapText="1"/>
    </xf>
    <xf numFmtId="166" fontId="2" fillId="4" borderId="3" xfId="0" applyNumberFormat="1" applyFont="1" applyFill="1" applyBorder="1" applyAlignment="1">
      <alignment vertical="center" wrapText="1"/>
    </xf>
    <xf numFmtId="164" fontId="2" fillId="7" borderId="4" xfId="0" applyFont="1" applyFill="1" applyBorder="1" applyAlignment="1">
      <alignment horizontal="left" vertical="center" wrapText="1"/>
    </xf>
    <xf numFmtId="165" fontId="2" fillId="7" borderId="3" xfId="0" applyNumberFormat="1" applyFont="1" applyFill="1" applyBorder="1" applyAlignment="1">
      <alignment horizontal="right" vertical="center" wrapText="1"/>
    </xf>
    <xf numFmtId="3" fontId="2" fillId="7" borderId="3" xfId="0" applyNumberFormat="1" applyFont="1" applyFill="1" applyBorder="1" applyAlignment="1">
      <alignment horizontal="right" vertical="center" wrapText="1"/>
    </xf>
    <xf numFmtId="3" fontId="2" fillId="7" borderId="2" xfId="0" applyNumberFormat="1" applyFont="1" applyFill="1" applyBorder="1" applyAlignment="1">
      <alignment horizontal="right" vertical="center" wrapText="1"/>
    </xf>
    <xf numFmtId="3" fontId="2" fillId="4" borderId="3" xfId="0" applyNumberFormat="1" applyFont="1" applyFill="1" applyBorder="1" applyAlignment="1">
      <alignment vertical="center" wrapText="1"/>
    </xf>
    <xf numFmtId="164" fontId="2" fillId="0" borderId="4" xfId="0" applyFont="1" applyBorder="1" applyAlignment="1">
      <alignment vertical="center" wrapText="1"/>
    </xf>
    <xf numFmtId="164" fontId="7" fillId="0" borderId="2" xfId="0" applyFont="1" applyBorder="1"/>
    <xf numFmtId="164" fontId="2" fillId="2" borderId="11" xfId="0" applyFont="1" applyFill="1" applyBorder="1" applyAlignment="1">
      <alignment horizontal="center" vertical="center" wrapText="1"/>
    </xf>
    <xf numFmtId="164" fontId="2" fillId="2" borderId="2" xfId="0" applyFont="1" applyFill="1" applyBorder="1" applyAlignment="1">
      <alignment horizontal="center" vertical="center" wrapText="1"/>
    </xf>
    <xf numFmtId="164" fontId="2" fillId="8" borderId="4" xfId="0" applyFont="1" applyFill="1" applyBorder="1" applyAlignment="1">
      <alignment horizontal="left" vertical="center" wrapText="1"/>
    </xf>
    <xf numFmtId="166" fontId="2" fillId="8" borderId="3" xfId="0" applyNumberFormat="1" applyFont="1" applyFill="1" applyBorder="1" applyAlignment="1">
      <alignment horizontal="right" vertical="center" wrapText="1"/>
    </xf>
    <xf numFmtId="0" fontId="8" fillId="0" borderId="3" xfId="0" applyNumberFormat="1" applyFont="1" applyBorder="1" applyAlignment="1">
      <alignment vertical="center" wrapText="1"/>
    </xf>
    <xf numFmtId="166" fontId="3" fillId="2" borderId="3" xfId="0" applyNumberFormat="1" applyFont="1" applyFill="1" applyBorder="1" applyAlignment="1">
      <alignment vertical="center" wrapText="1"/>
    </xf>
    <xf numFmtId="164" fontId="8" fillId="0" borderId="3" xfId="0" applyFont="1" applyBorder="1" applyAlignment="1">
      <alignment vertical="center" wrapText="1"/>
    </xf>
    <xf numFmtId="164" fontId="2" fillId="9" borderId="4" xfId="0" applyFont="1" applyFill="1" applyBorder="1" applyAlignment="1">
      <alignment horizontal="left" vertical="center" wrapText="1"/>
    </xf>
    <xf numFmtId="164" fontId="3" fillId="0" borderId="4" xfId="0" applyFont="1" applyBorder="1" applyAlignment="1">
      <alignment vertical="center" wrapText="1"/>
    </xf>
    <xf numFmtId="168" fontId="3" fillId="2" borderId="3" xfId="0" applyNumberFormat="1" applyFont="1" applyFill="1" applyBorder="1" applyAlignment="1">
      <alignment vertical="center" wrapText="1"/>
    </xf>
    <xf numFmtId="164" fontId="2" fillId="10" borderId="4" xfId="0" applyFont="1" applyFill="1" applyBorder="1" applyAlignment="1">
      <alignment horizontal="left" vertical="center" wrapText="1"/>
    </xf>
    <xf numFmtId="165" fontId="2" fillId="10" borderId="3" xfId="0" applyNumberFormat="1" applyFont="1" applyFill="1" applyBorder="1" applyAlignment="1">
      <alignment horizontal="right" vertical="center" wrapText="1"/>
    </xf>
    <xf numFmtId="165" fontId="2" fillId="2" borderId="11" xfId="0" applyNumberFormat="1" applyFont="1" applyFill="1" applyBorder="1" applyAlignment="1">
      <alignment vertical="center" wrapText="1"/>
    </xf>
    <xf numFmtId="166" fontId="2" fillId="2" borderId="11" xfId="0" applyNumberFormat="1" applyFont="1" applyFill="1" applyBorder="1" applyAlignment="1">
      <alignment vertical="center" wrapText="1"/>
    </xf>
    <xf numFmtId="165" fontId="2" fillId="2" borderId="12" xfId="0" applyNumberFormat="1" applyFont="1" applyFill="1" applyBorder="1" applyAlignment="1">
      <alignment vertical="center" wrapText="1"/>
    </xf>
    <xf numFmtId="165" fontId="2" fillId="10" borderId="2" xfId="0" applyNumberFormat="1" applyFont="1" applyFill="1" applyBorder="1" applyAlignment="1">
      <alignment horizontal="right" vertical="center" wrapText="1"/>
    </xf>
    <xf numFmtId="165" fontId="3" fillId="11" borderId="3" xfId="0" applyNumberFormat="1" applyFont="1" applyFill="1" applyBorder="1" applyAlignment="1">
      <alignment horizontal="right" vertical="center" wrapText="1"/>
    </xf>
    <xf numFmtId="165" fontId="2" fillId="11" borderId="3" xfId="0" applyNumberFormat="1" applyFont="1" applyFill="1" applyBorder="1" applyAlignment="1">
      <alignment horizontal="right" vertical="center" wrapText="1"/>
    </xf>
    <xf numFmtId="3" fontId="2" fillId="2" borderId="13" xfId="0" applyNumberFormat="1" applyFont="1" applyFill="1" applyBorder="1" applyAlignment="1">
      <alignment vertical="center" wrapText="1"/>
    </xf>
    <xf numFmtId="166" fontId="2" fillId="2" borderId="13" xfId="0" applyNumberFormat="1" applyFont="1" applyFill="1" applyBorder="1" applyAlignment="1">
      <alignment vertical="center" wrapText="1"/>
    </xf>
    <xf numFmtId="164" fontId="8" fillId="0" borderId="13" xfId="0" applyFont="1" applyBorder="1" applyAlignment="1">
      <alignment vertical="center" wrapText="1"/>
    </xf>
    <xf numFmtId="165" fontId="2" fillId="11" borderId="13" xfId="0" applyNumberFormat="1" applyFont="1" applyFill="1" applyBorder="1" applyAlignment="1">
      <alignment horizontal="right" vertical="center" wrapText="1"/>
    </xf>
    <xf numFmtId="164" fontId="8" fillId="0" borderId="14" xfId="0" applyFont="1" applyBorder="1" applyAlignment="1">
      <alignment vertical="center" wrapText="1"/>
    </xf>
    <xf numFmtId="164" fontId="3" fillId="0" borderId="1" xfId="0" applyFont="1" applyBorder="1" applyAlignment="1">
      <alignment vertical="center" wrapText="1"/>
    </xf>
    <xf numFmtId="164" fontId="8" fillId="0" borderId="2" xfId="0" applyFont="1" applyBorder="1" applyAlignment="1">
      <alignment vertical="center" wrapText="1"/>
    </xf>
    <xf numFmtId="3" fontId="3" fillId="4" borderId="3" xfId="0" applyNumberFormat="1" applyFont="1" applyFill="1" applyBorder="1" applyAlignment="1">
      <alignment vertical="center" wrapText="1"/>
    </xf>
    <xf numFmtId="165" fontId="3" fillId="8" borderId="3" xfId="0" applyNumberFormat="1" applyFont="1" applyFill="1" applyBorder="1" applyAlignment="1">
      <alignment horizontal="right" vertical="center" wrapText="1"/>
    </xf>
    <xf numFmtId="0" fontId="7" fillId="0" borderId="3" xfId="0" applyNumberFormat="1" applyFont="1" applyBorder="1" applyAlignment="1">
      <alignment vertical="center" wrapText="1"/>
    </xf>
    <xf numFmtId="164" fontId="3" fillId="3" borderId="10" xfId="0" applyFont="1" applyFill="1" applyBorder="1" applyAlignment="1">
      <alignment horizontal="left" vertical="center" wrapText="1"/>
    </xf>
    <xf numFmtId="164" fontId="9" fillId="0" borderId="0" xfId="0" applyFont="1" applyAlignment="1">
      <alignment horizontal="center" vertical="center" wrapText="1"/>
    </xf>
    <xf numFmtId="164" fontId="3" fillId="0" borderId="4" xfId="0" applyFont="1" applyBorder="1" applyAlignment="1">
      <alignment horizontal="left" vertical="center" wrapText="1"/>
    </xf>
    <xf numFmtId="164" fontId="2" fillId="0" borderId="0" xfId="0" applyFont="1" applyAlignment="1">
      <alignment horizontal="center" vertical="center" wrapText="1"/>
    </xf>
    <xf numFmtId="3" fontId="2" fillId="13" borderId="5" xfId="0" applyNumberFormat="1" applyFont="1" applyFill="1" applyBorder="1" applyAlignment="1">
      <alignment horizontal="center" vertical="center" wrapText="1"/>
    </xf>
    <xf numFmtId="3" fontId="2" fillId="13" borderId="4" xfId="0" applyNumberFormat="1" applyFont="1" applyFill="1" applyBorder="1" applyAlignment="1">
      <alignment horizontal="center" vertical="center" wrapText="1"/>
    </xf>
    <xf numFmtId="3" fontId="2" fillId="13" borderId="10" xfId="0" applyNumberFormat="1" applyFont="1" applyFill="1" applyBorder="1" applyAlignment="1">
      <alignment horizontal="center" vertical="center" wrapText="1"/>
    </xf>
    <xf numFmtId="164" fontId="2" fillId="12" borderId="6" xfId="0" applyFont="1" applyFill="1" applyBorder="1" applyAlignment="1">
      <alignment horizontal="center" vertical="center" wrapText="1"/>
    </xf>
    <xf numFmtId="164" fontId="2" fillId="12" borderId="7" xfId="0" applyFont="1" applyFill="1" applyBorder="1" applyAlignment="1">
      <alignment horizontal="center" vertical="center" wrapText="1"/>
    </xf>
    <xf numFmtId="164" fontId="2" fillId="12" borderId="8" xfId="0" applyFont="1" applyFill="1" applyBorder="1" applyAlignment="1">
      <alignment horizontal="center" vertical="center" wrapText="1"/>
    </xf>
    <xf numFmtId="164" fontId="2" fillId="12" borderId="9" xfId="0" applyFont="1" applyFill="1" applyBorder="1" applyAlignment="1">
      <alignment horizontal="center" vertical="center" wrapText="1"/>
    </xf>
    <xf numFmtId="3" fontId="2" fillId="12" borderId="5" xfId="0" applyNumberFormat="1" applyFont="1" applyFill="1" applyBorder="1" applyAlignment="1">
      <alignment horizontal="center" vertical="center" wrapText="1"/>
    </xf>
    <xf numFmtId="3" fontId="2" fillId="12" borderId="4" xfId="0" applyNumberFormat="1" applyFont="1" applyFill="1" applyBorder="1" applyAlignment="1">
      <alignment horizontal="center" vertical="center" wrapText="1"/>
    </xf>
    <xf numFmtId="3" fontId="2" fillId="12" borderId="10" xfId="0" applyNumberFormat="1" applyFont="1" applyFill="1" applyBorder="1" applyAlignment="1">
      <alignment horizontal="center" vertical="center" wrapText="1"/>
    </xf>
    <xf numFmtId="164" fontId="9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4B084"/>
      <color rgb="FF000000"/>
      <color rgb="FFF2D6F0"/>
      <color rgb="FFE1E6B4"/>
      <color rgb="FFBC3AB3"/>
      <color rgb="FFCF63C7"/>
      <color rgb="FFF0E1FF"/>
      <color rgb="FFE3A1C4"/>
      <color rgb="FFF8BAD6"/>
      <color rgb="FFFECA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ald/Documents/HOMEWORK/PARA%20BACK%20UP/ESTADISTICA%202020/CUADROS%20PRIMER%20SEMESTRE/BORRADOR/CUADRO%203%20AL%2028%20DE%20AGOSTO%20D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TRITOTAL03"/>
    </sheetNames>
    <sheetDataSet>
      <sheetData sheetId="0">
        <row r="1">
          <cell r="A1" t="str">
            <v xml:space="preserve">    MATRÍCULA TOTAL POR SEDE, SEGÚN FACULTAD Y CARRERA / PROGRAMA:</v>
          </cell>
        </row>
        <row r="2">
          <cell r="A2" t="str">
            <v>PRIMER SEMESTRE 2020</v>
          </cell>
        </row>
        <row r="4">
          <cell r="A4" t="str">
            <v>Facultad y Carrera / Programa</v>
          </cell>
          <cell r="B4" t="str">
            <v>Matrícula</v>
          </cell>
        </row>
        <row r="5">
          <cell r="B5" t="str">
            <v>Total</v>
          </cell>
          <cell r="D5" t="str">
            <v>Sede Panamá
(1)</v>
          </cell>
          <cell r="E5" t="str">
            <v>Centros Regionales</v>
          </cell>
        </row>
        <row r="6">
          <cell r="B6" t="str">
            <v xml:space="preserve">No. </v>
          </cell>
          <cell r="C6" t="str">
            <v>%</v>
          </cell>
          <cell r="E6" t="str">
            <v>Sub-Total</v>
          </cell>
          <cell r="F6" t="str">
            <v>Azuero</v>
          </cell>
          <cell r="G6" t="str">
            <v>Bocas del Toro</v>
          </cell>
          <cell r="H6" t="str">
            <v>Coclé</v>
          </cell>
          <cell r="I6" t="str">
            <v>Colón</v>
          </cell>
          <cell r="J6" t="str">
            <v>Chiriquí</v>
          </cell>
          <cell r="K6" t="str">
            <v>Panamá Oeste</v>
          </cell>
          <cell r="L6" t="str">
            <v>Veraguas</v>
          </cell>
        </row>
        <row r="7">
          <cell r="B7">
            <v>24204</v>
          </cell>
          <cell r="C7">
            <v>100</v>
          </cell>
          <cell r="D7">
            <v>15232</v>
          </cell>
          <cell r="E7">
            <v>8972</v>
          </cell>
          <cell r="F7">
            <v>1265</v>
          </cell>
          <cell r="G7">
            <v>224</v>
          </cell>
          <cell r="H7">
            <v>963</v>
          </cell>
          <cell r="I7">
            <v>684</v>
          </cell>
          <cell r="J7">
            <v>2552</v>
          </cell>
          <cell r="K7">
            <v>1816</v>
          </cell>
          <cell r="L7">
            <v>1468</v>
          </cell>
        </row>
        <row r="10">
          <cell r="A10" t="str">
            <v>TOTAL</v>
          </cell>
          <cell r="B10">
            <v>24204</v>
          </cell>
          <cell r="C10">
            <v>100</v>
          </cell>
          <cell r="D10">
            <v>15232</v>
          </cell>
          <cell r="E10">
            <v>8972</v>
          </cell>
          <cell r="F10">
            <v>1265</v>
          </cell>
          <cell r="G10">
            <v>224</v>
          </cell>
          <cell r="H10">
            <v>963</v>
          </cell>
          <cell r="I10">
            <v>684</v>
          </cell>
          <cell r="J10">
            <v>2552</v>
          </cell>
          <cell r="K10">
            <v>1816</v>
          </cell>
          <cell r="L10">
            <v>1468</v>
          </cell>
        </row>
        <row r="11">
          <cell r="A11" t="str">
            <v>Porcentaje</v>
          </cell>
          <cell r="B11">
            <v>100</v>
          </cell>
          <cell r="D11">
            <v>62.931746818707659</v>
          </cell>
          <cell r="E11">
            <v>37.068253181292349</v>
          </cell>
          <cell r="F11">
            <v>5.2264088580399939</v>
          </cell>
          <cell r="G11">
            <v>0.92546686498099495</v>
          </cell>
          <cell r="H11">
            <v>3.9786812097174025</v>
          </cell>
          <cell r="I11">
            <v>2.825979176995538</v>
          </cell>
          <cell r="J11">
            <v>10.543711783176335</v>
          </cell>
          <cell r="K11">
            <v>7.5028920839530651</v>
          </cell>
          <cell r="L11">
            <v>6.0651132044290197</v>
          </cell>
        </row>
        <row r="12">
          <cell r="A12" t="str">
            <v xml:space="preserve">Total de Maestría </v>
          </cell>
          <cell r="B12">
            <v>670</v>
          </cell>
          <cell r="C12">
            <v>2.7681374979342257</v>
          </cell>
          <cell r="D12">
            <v>457</v>
          </cell>
          <cell r="E12">
            <v>213</v>
          </cell>
          <cell r="F12">
            <v>0</v>
          </cell>
          <cell r="G12">
            <v>20</v>
          </cell>
          <cell r="H12">
            <v>11</v>
          </cell>
          <cell r="I12">
            <v>18</v>
          </cell>
          <cell r="J12">
            <v>75</v>
          </cell>
          <cell r="K12">
            <v>45</v>
          </cell>
          <cell r="L12">
            <v>44</v>
          </cell>
        </row>
        <row r="13">
          <cell r="A13" t="str">
            <v>Total de Post-Grado</v>
          </cell>
          <cell r="B13">
            <v>127</v>
          </cell>
          <cell r="C13">
            <v>0.52470666005618904</v>
          </cell>
          <cell r="D13">
            <v>106</v>
          </cell>
          <cell r="E13">
            <v>21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21</v>
          </cell>
          <cell r="K13">
            <v>0</v>
          </cell>
          <cell r="L13">
            <v>0</v>
          </cell>
        </row>
        <row r="14">
          <cell r="A14" t="str">
            <v>Total de Licenciatura</v>
          </cell>
          <cell r="B14">
            <v>22880</v>
          </cell>
          <cell r="C14">
            <v>94.529829780201624</v>
          </cell>
          <cell r="D14">
            <v>14222</v>
          </cell>
          <cell r="E14">
            <v>8658</v>
          </cell>
          <cell r="F14">
            <v>1265</v>
          </cell>
          <cell r="G14">
            <v>183</v>
          </cell>
          <cell r="H14">
            <v>931</v>
          </cell>
          <cell r="I14">
            <v>646</v>
          </cell>
          <cell r="J14">
            <v>2456</v>
          </cell>
          <cell r="K14">
            <v>1770</v>
          </cell>
          <cell r="L14">
            <v>1407</v>
          </cell>
        </row>
        <row r="15">
          <cell r="A15" t="str">
            <v xml:space="preserve">     Lic. en Ingeniería</v>
          </cell>
          <cell r="B15">
            <v>10268</v>
          </cell>
          <cell r="C15">
            <v>42.422740042968101</v>
          </cell>
          <cell r="D15">
            <v>7244</v>
          </cell>
          <cell r="E15">
            <v>3024</v>
          </cell>
          <cell r="F15">
            <v>559</v>
          </cell>
          <cell r="G15">
            <v>0</v>
          </cell>
          <cell r="H15">
            <v>219</v>
          </cell>
          <cell r="I15">
            <v>81</v>
          </cell>
          <cell r="J15">
            <v>1086</v>
          </cell>
          <cell r="K15">
            <v>459</v>
          </cell>
          <cell r="L15">
            <v>620</v>
          </cell>
        </row>
        <row r="16">
          <cell r="A16" t="str">
            <v xml:space="preserve">     Licenciatura</v>
          </cell>
          <cell r="B16">
            <v>12601</v>
          </cell>
          <cell r="C16">
            <v>52.061642703685337</v>
          </cell>
          <cell r="D16">
            <v>6973</v>
          </cell>
          <cell r="E16">
            <v>5628</v>
          </cell>
          <cell r="F16">
            <v>706</v>
          </cell>
          <cell r="G16">
            <v>183</v>
          </cell>
          <cell r="H16">
            <v>712</v>
          </cell>
          <cell r="I16">
            <v>562</v>
          </cell>
          <cell r="J16">
            <v>1368</v>
          </cell>
          <cell r="K16">
            <v>1311</v>
          </cell>
          <cell r="L16">
            <v>786</v>
          </cell>
        </row>
        <row r="17">
          <cell r="A17" t="str">
            <v xml:space="preserve">     Lic. en Tecnología</v>
          </cell>
          <cell r="B17">
            <v>11</v>
          </cell>
          <cell r="C17">
            <v>4.5447033548173851E-2</v>
          </cell>
          <cell r="D17">
            <v>5</v>
          </cell>
          <cell r="E17">
            <v>6</v>
          </cell>
          <cell r="F17">
            <v>0</v>
          </cell>
          <cell r="G17">
            <v>0</v>
          </cell>
          <cell r="H17">
            <v>0</v>
          </cell>
          <cell r="I17">
            <v>3</v>
          </cell>
          <cell r="J17">
            <v>2</v>
          </cell>
          <cell r="K17">
            <v>0</v>
          </cell>
          <cell r="L17">
            <v>1</v>
          </cell>
        </row>
        <row r="18">
          <cell r="A18" t="str">
            <v>Total de Técnico en Ing.</v>
          </cell>
          <cell r="B18">
            <v>510</v>
          </cell>
          <cell r="C18">
            <v>2.1070897372335149</v>
          </cell>
          <cell r="D18">
            <v>430</v>
          </cell>
          <cell r="E18">
            <v>80</v>
          </cell>
          <cell r="F18">
            <v>0</v>
          </cell>
          <cell r="G18">
            <v>21</v>
          </cell>
          <cell r="H18">
            <v>21</v>
          </cell>
          <cell r="I18">
            <v>20</v>
          </cell>
          <cell r="J18">
            <v>0</v>
          </cell>
          <cell r="K18">
            <v>1</v>
          </cell>
          <cell r="L18">
            <v>17</v>
          </cell>
        </row>
        <row r="19">
          <cell r="A19" t="str">
            <v xml:space="preserve">Total de Técnico </v>
          </cell>
          <cell r="B19">
            <v>17</v>
          </cell>
          <cell r="C19">
            <v>7.0236324574450504E-2</v>
          </cell>
          <cell r="D19">
            <v>17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1">
          <cell r="A21" t="str">
            <v>FACULTAD DE ING. CIVIL</v>
          </cell>
          <cell r="B21">
            <v>6177</v>
          </cell>
          <cell r="C21">
            <v>25.520575111551807</v>
          </cell>
          <cell r="D21">
            <v>3424</v>
          </cell>
          <cell r="E21">
            <v>2753</v>
          </cell>
          <cell r="F21">
            <v>370</v>
          </cell>
          <cell r="G21">
            <v>125</v>
          </cell>
          <cell r="H21">
            <v>332</v>
          </cell>
          <cell r="I21">
            <v>204</v>
          </cell>
          <cell r="J21">
            <v>731</v>
          </cell>
          <cell r="K21">
            <v>559</v>
          </cell>
          <cell r="L21">
            <v>432</v>
          </cell>
        </row>
        <row r="22">
          <cell r="A22" t="str">
            <v>Maestría en</v>
          </cell>
          <cell r="B22">
            <v>199</v>
          </cell>
          <cell r="C22">
            <v>0.82217815237150882</v>
          </cell>
          <cell r="D22">
            <v>144</v>
          </cell>
          <cell r="E22">
            <v>55</v>
          </cell>
          <cell r="F22">
            <v>0</v>
          </cell>
          <cell r="G22">
            <v>14</v>
          </cell>
          <cell r="H22">
            <v>0</v>
          </cell>
          <cell r="I22">
            <v>0</v>
          </cell>
          <cell r="J22">
            <v>19</v>
          </cell>
          <cell r="K22">
            <v>0</v>
          </cell>
          <cell r="L22">
            <v>22</v>
          </cell>
        </row>
        <row r="23">
          <cell r="A23" t="str">
            <v xml:space="preserve">     Administración de Proyectos de Construcción</v>
          </cell>
          <cell r="B23">
            <v>114</v>
          </cell>
          <cell r="C23">
            <v>0.47099652949925636</v>
          </cell>
          <cell r="D23">
            <v>73</v>
          </cell>
          <cell r="E23">
            <v>41</v>
          </cell>
          <cell r="J23">
            <v>19</v>
          </cell>
          <cell r="L23">
            <v>22</v>
          </cell>
        </row>
        <row r="24">
          <cell r="A24" t="str">
            <v xml:space="preserve">     Ingeniería Ambiental</v>
          </cell>
          <cell r="B24">
            <v>32</v>
          </cell>
          <cell r="C24">
            <v>0.13220955214014213</v>
          </cell>
          <cell r="D24">
            <v>18</v>
          </cell>
          <cell r="E24">
            <v>14</v>
          </cell>
          <cell r="G24">
            <v>14</v>
          </cell>
        </row>
        <row r="25">
          <cell r="A25" t="str">
            <v xml:space="preserve">     Ingeniería Estructural</v>
          </cell>
          <cell r="B25">
            <v>15</v>
          </cell>
          <cell r="C25">
            <v>6.1973227565691624E-2</v>
          </cell>
          <cell r="D25">
            <v>15</v>
          </cell>
          <cell r="E25">
            <v>0</v>
          </cell>
        </row>
        <row r="26">
          <cell r="A26" t="str">
            <v xml:space="preserve">     Ingeniería Geotécnica</v>
          </cell>
          <cell r="B26">
            <v>20</v>
          </cell>
          <cell r="C26">
            <v>8.2630970087588823E-2</v>
          </cell>
          <cell r="D26">
            <v>20</v>
          </cell>
          <cell r="E26">
            <v>0</v>
          </cell>
        </row>
        <row r="27">
          <cell r="A27" t="str">
            <v xml:space="preserve">     Planificación y Gestión Portuaria</v>
          </cell>
          <cell r="B27">
            <v>7</v>
          </cell>
          <cell r="C27">
            <v>2.8920839530656092E-2</v>
          </cell>
          <cell r="D27">
            <v>7</v>
          </cell>
          <cell r="E27">
            <v>0</v>
          </cell>
        </row>
        <row r="28">
          <cell r="A28" t="str">
            <v xml:space="preserve">     Sistemas de Información Geográfica</v>
          </cell>
          <cell r="B28">
            <v>11</v>
          </cell>
          <cell r="C28">
            <v>4.5447033548173851E-2</v>
          </cell>
          <cell r="D28">
            <v>11</v>
          </cell>
          <cell r="E28">
            <v>0</v>
          </cell>
        </row>
        <row r="29">
          <cell r="A29" t="str">
            <v>Licenciatura en Ingeniería</v>
          </cell>
          <cell r="B29">
            <v>2719</v>
          </cell>
          <cell r="C29">
            <v>11.233680383407702</v>
          </cell>
          <cell r="D29">
            <v>1817</v>
          </cell>
          <cell r="E29">
            <v>902</v>
          </cell>
          <cell r="F29">
            <v>123</v>
          </cell>
          <cell r="G29">
            <v>0</v>
          </cell>
          <cell r="H29">
            <v>77</v>
          </cell>
          <cell r="I29">
            <v>19</v>
          </cell>
          <cell r="J29">
            <v>365</v>
          </cell>
          <cell r="K29">
            <v>142</v>
          </cell>
          <cell r="L29">
            <v>176</v>
          </cell>
        </row>
        <row r="30">
          <cell r="A30" t="str">
            <v xml:space="preserve">      Ambiental</v>
          </cell>
          <cell r="B30">
            <v>444</v>
          </cell>
          <cell r="C30">
            <v>1.8344075359444718</v>
          </cell>
          <cell r="D30">
            <v>333</v>
          </cell>
          <cell r="E30">
            <v>111</v>
          </cell>
          <cell r="F30">
            <v>26</v>
          </cell>
          <cell r="H30">
            <v>3</v>
          </cell>
          <cell r="J30">
            <v>46</v>
          </cell>
          <cell r="K30">
            <v>17</v>
          </cell>
          <cell r="L30">
            <v>19</v>
          </cell>
        </row>
        <row r="31">
          <cell r="A31" t="str">
            <v xml:space="preserve">      Civil</v>
          </cell>
          <cell r="B31">
            <v>1677</v>
          </cell>
          <cell r="C31">
            <v>6.9286068418443234</v>
          </cell>
          <cell r="D31">
            <v>1020</v>
          </cell>
          <cell r="E31">
            <v>657</v>
          </cell>
          <cell r="F31">
            <v>82</v>
          </cell>
          <cell r="H31">
            <v>69</v>
          </cell>
          <cell r="J31">
            <v>273</v>
          </cell>
          <cell r="K31">
            <v>99</v>
          </cell>
          <cell r="L31">
            <v>134</v>
          </cell>
        </row>
        <row r="32">
          <cell r="A32" t="str">
            <v xml:space="preserve">      Geológica</v>
          </cell>
          <cell r="B32">
            <v>77</v>
          </cell>
          <cell r="C32">
            <v>0.31812923483721695</v>
          </cell>
          <cell r="D32">
            <v>76</v>
          </cell>
          <cell r="E32">
            <v>1</v>
          </cell>
          <cell r="L32">
            <v>1</v>
          </cell>
        </row>
        <row r="33">
          <cell r="A33" t="str">
            <v xml:space="preserve">      Geomática</v>
          </cell>
          <cell r="B33">
            <v>115</v>
          </cell>
          <cell r="C33">
            <v>0.47512807800363577</v>
          </cell>
          <cell r="D33">
            <v>113</v>
          </cell>
          <cell r="E33">
            <v>2</v>
          </cell>
          <cell r="L33">
            <v>2</v>
          </cell>
        </row>
        <row r="34">
          <cell r="A34" t="str">
            <v xml:space="preserve">      Marítima Portuaria</v>
          </cell>
          <cell r="B34">
            <v>406</v>
          </cell>
          <cell r="C34">
            <v>1.6774086927780534</v>
          </cell>
          <cell r="D34">
            <v>275</v>
          </cell>
          <cell r="E34">
            <v>131</v>
          </cell>
          <cell r="F34">
            <v>15</v>
          </cell>
          <cell r="H34">
            <v>5</v>
          </cell>
          <cell r="I34">
            <v>19</v>
          </cell>
          <cell r="J34">
            <v>46</v>
          </cell>
          <cell r="K34">
            <v>26</v>
          </cell>
          <cell r="L34">
            <v>20</v>
          </cell>
        </row>
        <row r="35">
          <cell r="A35" t="str">
            <v xml:space="preserve">Licenciatura en </v>
          </cell>
          <cell r="B35">
            <v>3258</v>
          </cell>
          <cell r="C35">
            <v>13.460585027268221</v>
          </cell>
          <cell r="D35">
            <v>1463</v>
          </cell>
          <cell r="E35">
            <v>1795</v>
          </cell>
          <cell r="F35">
            <v>247</v>
          </cell>
          <cell r="G35">
            <v>111</v>
          </cell>
          <cell r="H35">
            <v>255</v>
          </cell>
          <cell r="I35">
            <v>185</v>
          </cell>
          <cell r="J35">
            <v>347</v>
          </cell>
          <cell r="K35">
            <v>417</v>
          </cell>
          <cell r="L35">
            <v>233</v>
          </cell>
        </row>
        <row r="36">
          <cell r="A36" t="str">
            <v xml:space="preserve">      Dibujo Automatizado</v>
          </cell>
          <cell r="B36">
            <v>110</v>
          </cell>
          <cell r="C36">
            <v>0.45447033548173854</v>
          </cell>
          <cell r="D36">
            <v>109</v>
          </cell>
          <cell r="E36">
            <v>1</v>
          </cell>
          <cell r="L36">
            <v>1</v>
          </cell>
        </row>
        <row r="37">
          <cell r="A37" t="str">
            <v xml:space="preserve">      Edificaciones</v>
          </cell>
          <cell r="B37">
            <v>1268</v>
          </cell>
          <cell r="C37">
            <v>5.2388035035531324</v>
          </cell>
          <cell r="D37">
            <v>453</v>
          </cell>
          <cell r="E37">
            <v>815</v>
          </cell>
          <cell r="F37">
            <v>81</v>
          </cell>
          <cell r="G37">
            <v>67</v>
          </cell>
          <cell r="H37">
            <v>146</v>
          </cell>
          <cell r="I37">
            <v>58</v>
          </cell>
          <cell r="J37">
            <v>216</v>
          </cell>
          <cell r="K37">
            <v>116</v>
          </cell>
          <cell r="L37">
            <v>131</v>
          </cell>
        </row>
        <row r="38">
          <cell r="A38" t="str">
            <v xml:space="preserve">      Operaciones Marítimas  y Portuarias</v>
          </cell>
          <cell r="B38">
            <v>994</v>
          </cell>
          <cell r="C38">
            <v>4.1067592133531647</v>
          </cell>
          <cell r="D38">
            <v>676</v>
          </cell>
          <cell r="E38">
            <v>318</v>
          </cell>
          <cell r="F38">
            <v>1</v>
          </cell>
          <cell r="I38">
            <v>97</v>
          </cell>
          <cell r="K38">
            <v>220</v>
          </cell>
        </row>
        <row r="39">
          <cell r="A39" t="str">
            <v xml:space="preserve">      Saneamiento y Ambiente</v>
          </cell>
          <cell r="B39">
            <v>383</v>
          </cell>
          <cell r="C39">
            <v>1.582383077177326</v>
          </cell>
          <cell r="D39">
            <v>135</v>
          </cell>
          <cell r="E39">
            <v>248</v>
          </cell>
          <cell r="F39">
            <v>71</v>
          </cell>
          <cell r="G39">
            <v>18</v>
          </cell>
          <cell r="H39">
            <v>35</v>
          </cell>
          <cell r="I39">
            <v>30</v>
          </cell>
          <cell r="J39">
            <v>56</v>
          </cell>
          <cell r="L39">
            <v>38</v>
          </cell>
        </row>
        <row r="40">
          <cell r="A40" t="str">
            <v xml:space="preserve">      Topografía</v>
          </cell>
          <cell r="B40">
            <v>503</v>
          </cell>
          <cell r="C40">
            <v>2.078168897702859</v>
          </cell>
          <cell r="D40">
            <v>90</v>
          </cell>
          <cell r="E40">
            <v>413</v>
          </cell>
          <cell r="F40">
            <v>94</v>
          </cell>
          <cell r="G40">
            <v>26</v>
          </cell>
          <cell r="H40">
            <v>74</v>
          </cell>
          <cell r="J40">
            <v>75</v>
          </cell>
          <cell r="K40">
            <v>81</v>
          </cell>
          <cell r="L40">
            <v>63</v>
          </cell>
        </row>
        <row r="41">
          <cell r="A41" t="str">
            <v>Licenciatura en Tecnología Sanitaria y Ambiental</v>
          </cell>
          <cell r="B41">
            <v>1</v>
          </cell>
          <cell r="C41">
            <v>4.1315485043794415E-3</v>
          </cell>
          <cell r="E41">
            <v>1</v>
          </cell>
          <cell r="L41">
            <v>1</v>
          </cell>
        </row>
        <row r="42">
          <cell r="B42" t="str">
            <v xml:space="preserve"> </v>
          </cell>
          <cell r="E42">
            <v>0</v>
          </cell>
        </row>
        <row r="43">
          <cell r="A43" t="str">
            <v>FACULTAD DE ING. ELÉCTRICA</v>
          </cell>
          <cell r="B43">
            <v>3009</v>
          </cell>
          <cell r="C43">
            <v>12.431829449677739</v>
          </cell>
          <cell r="D43">
            <v>1725</v>
          </cell>
          <cell r="E43">
            <v>1284</v>
          </cell>
          <cell r="F43">
            <v>348</v>
          </cell>
          <cell r="G43">
            <v>43</v>
          </cell>
          <cell r="H43">
            <v>99</v>
          </cell>
          <cell r="I43">
            <v>63</v>
          </cell>
          <cell r="J43">
            <v>412</v>
          </cell>
          <cell r="K43">
            <v>182</v>
          </cell>
          <cell r="L43">
            <v>137</v>
          </cell>
        </row>
        <row r="44">
          <cell r="A44" t="str">
            <v>Licenciatura en Ingeniería</v>
          </cell>
          <cell r="B44">
            <v>2040</v>
          </cell>
          <cell r="C44">
            <v>8.4283589489340596</v>
          </cell>
          <cell r="D44">
            <v>1351</v>
          </cell>
          <cell r="E44">
            <v>689</v>
          </cell>
          <cell r="F44">
            <v>232</v>
          </cell>
          <cell r="G44">
            <v>0</v>
          </cell>
          <cell r="H44">
            <v>25</v>
          </cell>
          <cell r="I44">
            <v>0</v>
          </cell>
          <cell r="J44">
            <v>274</v>
          </cell>
          <cell r="K44">
            <v>77</v>
          </cell>
          <cell r="L44">
            <v>81</v>
          </cell>
        </row>
        <row r="45">
          <cell r="A45" t="str">
            <v xml:space="preserve">     de Control Automatización</v>
          </cell>
          <cell r="B45">
            <v>29</v>
          </cell>
          <cell r="C45">
            <v>0.11981490662700379</v>
          </cell>
          <cell r="D45">
            <v>29</v>
          </cell>
        </row>
        <row r="46">
          <cell r="A46" t="str">
            <v xml:space="preserve">     Eléctrica </v>
          </cell>
          <cell r="B46">
            <v>120</v>
          </cell>
          <cell r="C46">
            <v>0.49578582052553299</v>
          </cell>
          <cell r="D46">
            <v>120</v>
          </cell>
        </row>
        <row r="47">
          <cell r="A47" t="str">
            <v xml:space="preserve">     Eléctrica y Electrónica</v>
          </cell>
          <cell r="B47">
            <v>279</v>
          </cell>
          <cell r="C47">
            <v>1.1527020327218642</v>
          </cell>
          <cell r="D47">
            <v>195</v>
          </cell>
          <cell r="E47">
            <v>84</v>
          </cell>
          <cell r="F47">
            <v>14</v>
          </cell>
          <cell r="J47">
            <v>41</v>
          </cell>
          <cell r="K47">
            <v>11</v>
          </cell>
          <cell r="L47">
            <v>18</v>
          </cell>
        </row>
        <row r="48">
          <cell r="A48" t="str">
            <v xml:space="preserve">     Electromecánica</v>
          </cell>
          <cell r="B48">
            <v>1355</v>
          </cell>
          <cell r="C48">
            <v>5.5982482234341431</v>
          </cell>
          <cell r="D48">
            <v>839</v>
          </cell>
          <cell r="E48">
            <v>516</v>
          </cell>
          <cell r="F48">
            <v>190</v>
          </cell>
          <cell r="J48">
            <v>223</v>
          </cell>
          <cell r="K48">
            <v>56</v>
          </cell>
          <cell r="L48">
            <v>47</v>
          </cell>
        </row>
        <row r="49">
          <cell r="A49" t="str">
            <v xml:space="preserve">     Electrónica </v>
          </cell>
          <cell r="B49">
            <v>17</v>
          </cell>
          <cell r="C49">
            <v>7.0236324574450504E-2</v>
          </cell>
          <cell r="D49">
            <v>17</v>
          </cell>
        </row>
        <row r="50">
          <cell r="A50" t="str">
            <v xml:space="preserve">     Electrónica y Telecomunicaciones</v>
          </cell>
          <cell r="B50">
            <v>217</v>
          </cell>
          <cell r="C50">
            <v>0.8965460254503389</v>
          </cell>
          <cell r="D50">
            <v>128</v>
          </cell>
          <cell r="E50">
            <v>89</v>
          </cell>
          <cell r="F50">
            <v>28</v>
          </cell>
          <cell r="H50">
            <v>25</v>
          </cell>
          <cell r="J50">
            <v>10</v>
          </cell>
          <cell r="K50">
            <v>10</v>
          </cell>
          <cell r="L50">
            <v>16</v>
          </cell>
        </row>
        <row r="51">
          <cell r="A51" t="str">
            <v xml:space="preserve">     en Telecomunicaciones</v>
          </cell>
          <cell r="B51">
            <v>23</v>
          </cell>
          <cell r="C51">
            <v>9.5025615600727156E-2</v>
          </cell>
          <cell r="D51">
            <v>23</v>
          </cell>
          <cell r="E51">
            <v>0</v>
          </cell>
        </row>
        <row r="52">
          <cell r="A52" t="str">
            <v xml:space="preserve">Licenciatura en </v>
          </cell>
          <cell r="B52">
            <v>658</v>
          </cell>
          <cell r="C52">
            <v>2.7185589158816725</v>
          </cell>
          <cell r="D52">
            <v>142</v>
          </cell>
          <cell r="E52">
            <v>516</v>
          </cell>
          <cell r="F52">
            <v>116</v>
          </cell>
          <cell r="G52">
            <v>22</v>
          </cell>
          <cell r="H52">
            <v>53</v>
          </cell>
          <cell r="I52">
            <v>43</v>
          </cell>
          <cell r="J52">
            <v>137</v>
          </cell>
          <cell r="K52">
            <v>105</v>
          </cell>
          <cell r="L52">
            <v>40</v>
          </cell>
        </row>
        <row r="53">
          <cell r="A53" t="str">
            <v xml:space="preserve">     Electrónica Digital y Control Automático</v>
          </cell>
          <cell r="B53">
            <v>5</v>
          </cell>
          <cell r="C53">
            <v>2.0657742521897206E-2</v>
          </cell>
          <cell r="D53">
            <v>5</v>
          </cell>
          <cell r="E53">
            <v>0</v>
          </cell>
        </row>
        <row r="54">
          <cell r="A54" t="str">
            <v xml:space="preserve">     Electrónica y Sistemas de Comunicación</v>
          </cell>
          <cell r="B54">
            <v>92</v>
          </cell>
          <cell r="C54">
            <v>0.38010246240290863</v>
          </cell>
          <cell r="D54">
            <v>19</v>
          </cell>
          <cell r="E54">
            <v>73</v>
          </cell>
          <cell r="F54">
            <v>4</v>
          </cell>
          <cell r="J54">
            <v>21</v>
          </cell>
          <cell r="K54">
            <v>31</v>
          </cell>
          <cell r="L54">
            <v>17</v>
          </cell>
        </row>
        <row r="55">
          <cell r="A55" t="str">
            <v xml:space="preserve">     Sistemas Eléctricos y Automatización</v>
          </cell>
          <cell r="B55">
            <v>561</v>
          </cell>
          <cell r="C55">
            <v>2.3177987109568665</v>
          </cell>
          <cell r="D55">
            <v>118</v>
          </cell>
          <cell r="E55">
            <v>443</v>
          </cell>
          <cell r="F55">
            <v>112</v>
          </cell>
          <cell r="G55">
            <v>22</v>
          </cell>
          <cell r="H55">
            <v>53</v>
          </cell>
          <cell r="I55">
            <v>43</v>
          </cell>
          <cell r="J55">
            <v>116</v>
          </cell>
          <cell r="K55">
            <v>74</v>
          </cell>
          <cell r="L55">
            <v>23</v>
          </cell>
        </row>
        <row r="56">
          <cell r="A56" t="str">
            <v>Licenciatura en Tecnología en (2)</v>
          </cell>
          <cell r="B56">
            <v>1</v>
          </cell>
          <cell r="C56">
            <v>4.1315485043794415E-3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1</v>
          </cell>
          <cell r="K56">
            <v>0</v>
          </cell>
          <cell r="L56">
            <v>0</v>
          </cell>
        </row>
        <row r="57">
          <cell r="A57" t="str">
            <v xml:space="preserve">     Eléctrica</v>
          </cell>
          <cell r="B57">
            <v>0</v>
          </cell>
          <cell r="C57">
            <v>0</v>
          </cell>
          <cell r="E57">
            <v>0</v>
          </cell>
        </row>
        <row r="58">
          <cell r="A58" t="str">
            <v xml:space="preserve">     Electrónica (2)</v>
          </cell>
          <cell r="B58">
            <v>1</v>
          </cell>
          <cell r="C58">
            <v>4.1315485043794415E-3</v>
          </cell>
          <cell r="E58">
            <v>1</v>
          </cell>
          <cell r="J58">
            <v>1</v>
          </cell>
        </row>
        <row r="59">
          <cell r="A59" t="str">
            <v xml:space="preserve">Técnicos en Ing. con Esp en </v>
          </cell>
          <cell r="B59">
            <v>310</v>
          </cell>
          <cell r="C59">
            <v>1.2807800363576269</v>
          </cell>
          <cell r="D59">
            <v>232</v>
          </cell>
          <cell r="E59">
            <v>78</v>
          </cell>
          <cell r="F59">
            <v>0</v>
          </cell>
          <cell r="G59">
            <v>21</v>
          </cell>
          <cell r="H59">
            <v>21</v>
          </cell>
          <cell r="I59">
            <v>20</v>
          </cell>
          <cell r="J59">
            <v>0</v>
          </cell>
          <cell r="K59">
            <v>0</v>
          </cell>
          <cell r="L59">
            <v>16</v>
          </cell>
        </row>
        <row r="60">
          <cell r="A60" t="str">
            <v xml:space="preserve">     Electricidad (2)</v>
          </cell>
          <cell r="B60">
            <v>3</v>
          </cell>
          <cell r="C60">
            <v>1.2394645513138323E-2</v>
          </cell>
          <cell r="E60">
            <v>3</v>
          </cell>
          <cell r="I60">
            <v>1</v>
          </cell>
          <cell r="L60">
            <v>2</v>
          </cell>
        </row>
        <row r="61">
          <cell r="A61" t="str">
            <v xml:space="preserve">     Electrónica (2)</v>
          </cell>
          <cell r="B61">
            <v>1</v>
          </cell>
          <cell r="C61">
            <v>4.1315485043794415E-3</v>
          </cell>
          <cell r="D61">
            <v>1</v>
          </cell>
          <cell r="E61">
            <v>0</v>
          </cell>
        </row>
        <row r="62">
          <cell r="A62" t="str">
            <v xml:space="preserve">     Electrónica Biomédica</v>
          </cell>
          <cell r="B62">
            <v>88</v>
          </cell>
          <cell r="C62">
            <v>0.36357626838539081</v>
          </cell>
          <cell r="D62">
            <v>88</v>
          </cell>
        </row>
        <row r="63">
          <cell r="A63" t="str">
            <v xml:space="preserve">     Sistemas Eléctricos</v>
          </cell>
          <cell r="B63">
            <v>177</v>
          </cell>
          <cell r="C63">
            <v>0.7312840852751612</v>
          </cell>
          <cell r="D63">
            <v>106</v>
          </cell>
          <cell r="E63">
            <v>71</v>
          </cell>
          <cell r="G63">
            <v>21</v>
          </cell>
          <cell r="H63">
            <v>21</v>
          </cell>
          <cell r="I63">
            <v>16</v>
          </cell>
          <cell r="L63">
            <v>13</v>
          </cell>
        </row>
        <row r="64">
          <cell r="A64" t="str">
            <v xml:space="preserve">     Telecomunicaciones</v>
          </cell>
          <cell r="B64">
            <v>41</v>
          </cell>
          <cell r="C64">
            <v>0.16939348867955711</v>
          </cell>
          <cell r="D64">
            <v>37</v>
          </cell>
          <cell r="E64">
            <v>4</v>
          </cell>
          <cell r="I64">
            <v>3</v>
          </cell>
          <cell r="L64">
            <v>1</v>
          </cell>
        </row>
        <row r="65">
          <cell r="A65" t="str">
            <v xml:space="preserve">    MATRÍCULA TOTAL POR SEDE, SEGÚN FACULTAD Y CARRERA / PROGRAMA:</v>
          </cell>
        </row>
        <row r="66">
          <cell r="A66" t="str">
            <v>PRIMER SEMESTRE 2020 (Continuación)</v>
          </cell>
        </row>
        <row r="68">
          <cell r="A68" t="str">
            <v>Facultad y Carrera / Programa</v>
          </cell>
          <cell r="B68" t="str">
            <v>Matrícula</v>
          </cell>
        </row>
        <row r="69">
          <cell r="B69" t="str">
            <v>Total</v>
          </cell>
          <cell r="D69" t="str">
            <v>Sede Panamá
(1)</v>
          </cell>
          <cell r="E69" t="str">
            <v>Centros Regionales</v>
          </cell>
        </row>
        <row r="70">
          <cell r="B70" t="str">
            <v xml:space="preserve">No. </v>
          </cell>
          <cell r="C70" t="str">
            <v>%</v>
          </cell>
          <cell r="E70" t="str">
            <v>Sub-Total</v>
          </cell>
          <cell r="F70" t="str">
            <v>Azuero</v>
          </cell>
          <cell r="G70" t="str">
            <v>Bocas del Toro</v>
          </cell>
          <cell r="H70" t="str">
            <v>Coclé</v>
          </cell>
          <cell r="I70" t="str">
            <v>Colón</v>
          </cell>
          <cell r="J70" t="str">
            <v>Chiriquí</v>
          </cell>
          <cell r="K70" t="str">
            <v>Panamá Oeste</v>
          </cell>
          <cell r="L70" t="str">
            <v>Veraguas</v>
          </cell>
        </row>
        <row r="72">
          <cell r="A72" t="str">
            <v>FACULTAD DE ING. INDUSTRIAL</v>
          </cell>
          <cell r="B72">
            <v>6594</v>
          </cell>
          <cell r="C72">
            <v>27.243430837878037</v>
          </cell>
          <cell r="D72">
            <v>4124</v>
          </cell>
          <cell r="E72">
            <v>2470</v>
          </cell>
          <cell r="F72">
            <v>290</v>
          </cell>
          <cell r="G72">
            <v>0</v>
          </cell>
          <cell r="H72">
            <v>321</v>
          </cell>
          <cell r="I72">
            <v>201</v>
          </cell>
          <cell r="J72">
            <v>671</v>
          </cell>
          <cell r="K72">
            <v>568</v>
          </cell>
          <cell r="L72">
            <v>419</v>
          </cell>
        </row>
        <row r="73">
          <cell r="A73" t="str">
            <v>Maestría en</v>
          </cell>
          <cell r="B73">
            <v>166</v>
          </cell>
          <cell r="C73">
            <v>0.68583705172698728</v>
          </cell>
          <cell r="D73">
            <v>70</v>
          </cell>
          <cell r="E73">
            <v>96</v>
          </cell>
          <cell r="F73">
            <v>0</v>
          </cell>
          <cell r="G73">
            <v>0</v>
          </cell>
          <cell r="H73">
            <v>11</v>
          </cell>
          <cell r="I73">
            <v>0</v>
          </cell>
          <cell r="J73">
            <v>30</v>
          </cell>
          <cell r="K73">
            <v>33</v>
          </cell>
          <cell r="L73">
            <v>22</v>
          </cell>
        </row>
        <row r="74">
          <cell r="A74" t="str">
            <v xml:space="preserve">     Dirección de Negocios con Esp. en Estrategia Gerencial</v>
          </cell>
          <cell r="B74">
            <v>14</v>
          </cell>
          <cell r="C74">
            <v>5.7841679061312185E-2</v>
          </cell>
          <cell r="D74">
            <v>1</v>
          </cell>
          <cell r="E74">
            <v>13</v>
          </cell>
          <cell r="J74">
            <v>13</v>
          </cell>
        </row>
        <row r="75">
          <cell r="A75" t="str">
            <v xml:space="preserve">     Dirección de Negocios con Esp. en Gerencia de Recursos Humanos</v>
          </cell>
          <cell r="B75">
            <v>11</v>
          </cell>
          <cell r="C75">
            <v>4.5447033548173851E-2</v>
          </cell>
          <cell r="E75">
            <v>11</v>
          </cell>
          <cell r="K75">
            <v>11</v>
          </cell>
        </row>
        <row r="76">
          <cell r="A76" t="str">
            <v xml:space="preserve">     Gestión de Proyectos con Esp. en Evaluación</v>
          </cell>
          <cell r="B76">
            <v>1</v>
          </cell>
          <cell r="C76">
            <v>4.1315485043794415E-3</v>
          </cell>
          <cell r="D76">
            <v>1</v>
          </cell>
          <cell r="E76">
            <v>0</v>
          </cell>
        </row>
        <row r="77">
          <cell r="A77" t="str">
            <v xml:space="preserve">     Sistemas Logísticos y Operaciones con Esp. Centros de Distribución</v>
          </cell>
          <cell r="B77">
            <v>115</v>
          </cell>
          <cell r="C77">
            <v>0.47512807800363577</v>
          </cell>
          <cell r="D77">
            <v>43</v>
          </cell>
          <cell r="E77">
            <v>72</v>
          </cell>
          <cell r="H77">
            <v>11</v>
          </cell>
          <cell r="J77">
            <v>17</v>
          </cell>
          <cell r="K77">
            <v>22</v>
          </cell>
          <cell r="L77">
            <v>22</v>
          </cell>
        </row>
        <row r="78">
          <cell r="A78" t="str">
            <v xml:space="preserve">     Sistemas Logísticos y Operaciones con Esp. Planificación de la Demanda</v>
          </cell>
          <cell r="B78">
            <v>25</v>
          </cell>
          <cell r="C78">
            <v>0.10328871260948604</v>
          </cell>
          <cell r="D78">
            <v>25</v>
          </cell>
        </row>
        <row r="79">
          <cell r="A79" t="str">
            <v xml:space="preserve">Post-Grado en </v>
          </cell>
          <cell r="B79">
            <v>127</v>
          </cell>
          <cell r="C79">
            <v>0.52470666005618904</v>
          </cell>
          <cell r="D79">
            <v>106</v>
          </cell>
          <cell r="E79">
            <v>21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21</v>
          </cell>
          <cell r="K79">
            <v>0</v>
          </cell>
        </row>
        <row r="80">
          <cell r="A80" t="str">
            <v xml:space="preserve">     Alta Gerencia</v>
          </cell>
          <cell r="B80">
            <v>74</v>
          </cell>
          <cell r="C80">
            <v>0.30573458932407871</v>
          </cell>
          <cell r="D80">
            <v>74</v>
          </cell>
          <cell r="E80">
            <v>0</v>
          </cell>
        </row>
        <row r="81">
          <cell r="A81" t="str">
            <v xml:space="preserve">     Formulación, Evaluación y Gestión de Proyectos de Inversiones</v>
          </cell>
          <cell r="B81">
            <v>53</v>
          </cell>
          <cell r="C81">
            <v>0.21897207073211042</v>
          </cell>
          <cell r="D81">
            <v>32</v>
          </cell>
          <cell r="E81">
            <v>21</v>
          </cell>
          <cell r="J81">
            <v>21</v>
          </cell>
        </row>
        <row r="82">
          <cell r="A82" t="str">
            <v>Licenciatura en Ingeniería</v>
          </cell>
          <cell r="B82">
            <v>2172</v>
          </cell>
          <cell r="C82">
            <v>8.9737233515121471</v>
          </cell>
          <cell r="D82">
            <v>1398</v>
          </cell>
          <cell r="E82">
            <v>774</v>
          </cell>
          <cell r="F82">
            <v>119</v>
          </cell>
          <cell r="G82">
            <v>0</v>
          </cell>
          <cell r="H82">
            <v>117</v>
          </cell>
          <cell r="I82">
            <v>58</v>
          </cell>
          <cell r="J82">
            <v>229</v>
          </cell>
          <cell r="K82">
            <v>90</v>
          </cell>
          <cell r="L82">
            <v>161</v>
          </cell>
        </row>
        <row r="83">
          <cell r="A83" t="str">
            <v xml:space="preserve">     Industrial</v>
          </cell>
          <cell r="B83">
            <v>1716</v>
          </cell>
          <cell r="C83">
            <v>7.0897372335151214</v>
          </cell>
          <cell r="D83">
            <v>952</v>
          </cell>
          <cell r="E83">
            <v>764</v>
          </cell>
          <cell r="F83">
            <v>119</v>
          </cell>
          <cell r="H83">
            <v>117</v>
          </cell>
          <cell r="I83">
            <v>58</v>
          </cell>
          <cell r="J83">
            <v>219</v>
          </cell>
          <cell r="K83">
            <v>90</v>
          </cell>
          <cell r="L83">
            <v>161</v>
          </cell>
        </row>
        <row r="84">
          <cell r="A84" t="str">
            <v xml:space="preserve">     Mecánica Industrial</v>
          </cell>
          <cell r="B84">
            <v>225</v>
          </cell>
          <cell r="C84">
            <v>0.92959841348537431</v>
          </cell>
          <cell r="D84">
            <v>215</v>
          </cell>
          <cell r="E84">
            <v>10</v>
          </cell>
          <cell r="J84">
            <v>10</v>
          </cell>
        </row>
        <row r="85">
          <cell r="A85" t="str">
            <v xml:space="preserve">     Logística y Cadena de Suministro</v>
          </cell>
          <cell r="B85">
            <v>231</v>
          </cell>
          <cell r="C85">
            <v>0.954387704511651</v>
          </cell>
          <cell r="D85">
            <v>231</v>
          </cell>
        </row>
        <row r="86">
          <cell r="A86" t="str">
            <v xml:space="preserve">Licenciatura en </v>
          </cell>
          <cell r="B86">
            <v>4129</v>
          </cell>
          <cell r="C86">
            <v>17.059163774582714</v>
          </cell>
          <cell r="D86">
            <v>2550</v>
          </cell>
          <cell r="E86">
            <v>1579</v>
          </cell>
          <cell r="F86">
            <v>171</v>
          </cell>
          <cell r="G86">
            <v>0</v>
          </cell>
          <cell r="H86">
            <v>193</v>
          </cell>
          <cell r="I86">
            <v>143</v>
          </cell>
          <cell r="J86">
            <v>391</v>
          </cell>
          <cell r="K86">
            <v>445</v>
          </cell>
          <cell r="L86">
            <v>236</v>
          </cell>
        </row>
        <row r="87">
          <cell r="A87" t="str">
            <v xml:space="preserve">     Gestión Administrativa</v>
          </cell>
          <cell r="B87">
            <v>335</v>
          </cell>
          <cell r="C87">
            <v>1.3840687489671128</v>
          </cell>
          <cell r="D87">
            <v>333</v>
          </cell>
          <cell r="E87">
            <v>2</v>
          </cell>
          <cell r="I87">
            <v>2</v>
          </cell>
        </row>
        <row r="88">
          <cell r="A88" t="str">
            <v xml:space="preserve">     Gestión de la Producción Industrial</v>
          </cell>
          <cell r="B88">
            <v>317</v>
          </cell>
          <cell r="C88">
            <v>1.3097008758882831</v>
          </cell>
          <cell r="D88">
            <v>317</v>
          </cell>
          <cell r="E88">
            <v>0</v>
          </cell>
        </row>
        <row r="89">
          <cell r="A89" t="str">
            <v xml:space="preserve">     Logística y Transporte Multimodal</v>
          </cell>
          <cell r="B89">
            <v>2216</v>
          </cell>
          <cell r="C89">
            <v>9.1555114857048423</v>
          </cell>
          <cell r="D89">
            <v>1035</v>
          </cell>
          <cell r="E89">
            <v>1181</v>
          </cell>
          <cell r="F89">
            <v>128</v>
          </cell>
          <cell r="H89">
            <v>110</v>
          </cell>
          <cell r="I89">
            <v>141</v>
          </cell>
          <cell r="J89">
            <v>274</v>
          </cell>
          <cell r="K89">
            <v>327</v>
          </cell>
          <cell r="L89">
            <v>201</v>
          </cell>
        </row>
        <row r="90">
          <cell r="A90" t="str">
            <v xml:space="preserve">     Mercadeo y Comercio Internacional (2)</v>
          </cell>
          <cell r="B90">
            <v>41</v>
          </cell>
          <cell r="C90">
            <v>0.16939348867955711</v>
          </cell>
          <cell r="D90">
            <v>29</v>
          </cell>
          <cell r="E90">
            <v>12</v>
          </cell>
          <cell r="F90">
            <v>2</v>
          </cell>
          <cell r="J90">
            <v>10</v>
          </cell>
        </row>
        <row r="91">
          <cell r="A91" t="str">
            <v xml:space="preserve">     Mercadeo y Negocios Internacionales</v>
          </cell>
          <cell r="B91">
            <v>1008</v>
          </cell>
          <cell r="C91">
            <v>4.1646008924144775</v>
          </cell>
          <cell r="D91">
            <v>624</v>
          </cell>
          <cell r="E91">
            <v>384</v>
          </cell>
          <cell r="F91">
            <v>41</v>
          </cell>
          <cell r="H91">
            <v>83</v>
          </cell>
          <cell r="J91">
            <v>107</v>
          </cell>
          <cell r="K91">
            <v>118</v>
          </cell>
          <cell r="L91">
            <v>35</v>
          </cell>
        </row>
        <row r="92">
          <cell r="A92" t="str">
            <v xml:space="preserve">     Recursos Humanos y Gestión de la Productividad</v>
          </cell>
          <cell r="B92">
            <v>212</v>
          </cell>
          <cell r="C92">
            <v>0.87588828292844167</v>
          </cell>
          <cell r="D92">
            <v>212</v>
          </cell>
          <cell r="E92">
            <v>0</v>
          </cell>
        </row>
        <row r="93">
          <cell r="B93" t="str">
            <v xml:space="preserve"> </v>
          </cell>
          <cell r="E93">
            <v>0</v>
          </cell>
        </row>
        <row r="94">
          <cell r="A94" t="str">
            <v>FACULTAD DE ING. MECÁNICA</v>
          </cell>
          <cell r="B94">
            <v>3367</v>
          </cell>
          <cell r="C94">
            <v>13.91092381424558</v>
          </cell>
          <cell r="D94">
            <v>2464</v>
          </cell>
          <cell r="E94">
            <v>903</v>
          </cell>
          <cell r="F94">
            <v>84</v>
          </cell>
          <cell r="G94">
            <v>0</v>
          </cell>
          <cell r="H94">
            <v>107</v>
          </cell>
          <cell r="I94">
            <v>135</v>
          </cell>
          <cell r="J94">
            <v>239</v>
          </cell>
          <cell r="K94">
            <v>141</v>
          </cell>
          <cell r="L94">
            <v>197</v>
          </cell>
        </row>
        <row r="95">
          <cell r="A95" t="str">
            <v>Maestría en</v>
          </cell>
          <cell r="B95">
            <v>107</v>
          </cell>
          <cell r="C95">
            <v>0.44207568996860025</v>
          </cell>
          <cell r="D95">
            <v>63</v>
          </cell>
          <cell r="E95">
            <v>44</v>
          </cell>
          <cell r="F95">
            <v>0</v>
          </cell>
          <cell r="G95">
            <v>0</v>
          </cell>
          <cell r="H95">
            <v>0</v>
          </cell>
          <cell r="I95">
            <v>18</v>
          </cell>
          <cell r="J95">
            <v>26</v>
          </cell>
          <cell r="K95">
            <v>0</v>
          </cell>
          <cell r="L95">
            <v>0</v>
          </cell>
        </row>
        <row r="96">
          <cell r="A96" t="str">
            <v xml:space="preserve">     Ciencias de la Ing. Mecánica</v>
          </cell>
          <cell r="B96">
            <v>6</v>
          </cell>
          <cell r="C96">
            <v>2.4789291026276646E-2</v>
          </cell>
          <cell r="D96">
            <v>6</v>
          </cell>
        </row>
        <row r="97">
          <cell r="A97" t="str">
            <v xml:space="preserve">     Energías Renovables y Ambiente</v>
          </cell>
          <cell r="B97">
            <v>23</v>
          </cell>
          <cell r="C97">
            <v>9.5025615600727156E-2</v>
          </cell>
          <cell r="D97">
            <v>23</v>
          </cell>
          <cell r="E97">
            <v>0</v>
          </cell>
        </row>
        <row r="98">
          <cell r="A98" t="str">
            <v xml:space="preserve">     Ingeniería de Planta</v>
          </cell>
          <cell r="B98">
            <v>17</v>
          </cell>
          <cell r="C98">
            <v>7.0236324574450504E-2</v>
          </cell>
          <cell r="D98">
            <v>17</v>
          </cell>
          <cell r="E98">
            <v>0</v>
          </cell>
        </row>
        <row r="99">
          <cell r="A99" t="str">
            <v xml:space="preserve">     Mantenimiento de Planta</v>
          </cell>
          <cell r="B99">
            <v>17</v>
          </cell>
          <cell r="C99">
            <v>7.0236324574450504E-2</v>
          </cell>
          <cell r="D99">
            <v>17</v>
          </cell>
          <cell r="I99">
            <v>18</v>
          </cell>
          <cell r="J99">
            <v>26</v>
          </cell>
        </row>
        <row r="100">
          <cell r="A100" t="str">
            <v>Licenciatura en Ingeniería</v>
          </cell>
          <cell r="B100">
            <v>1409</v>
          </cell>
          <cell r="C100">
            <v>5.8213518426706328</v>
          </cell>
          <cell r="D100">
            <v>1206</v>
          </cell>
          <cell r="E100">
            <v>203</v>
          </cell>
          <cell r="F100">
            <v>39</v>
          </cell>
          <cell r="G100">
            <v>0</v>
          </cell>
          <cell r="H100">
            <v>0</v>
          </cell>
          <cell r="I100">
            <v>4</v>
          </cell>
          <cell r="J100">
            <v>18</v>
          </cell>
          <cell r="K100">
            <v>60</v>
          </cell>
          <cell r="L100">
            <v>82</v>
          </cell>
        </row>
        <row r="101">
          <cell r="A101" t="str">
            <v xml:space="preserve">     Aeronáutica</v>
          </cell>
          <cell r="B101">
            <v>359</v>
          </cell>
          <cell r="C101">
            <v>1.4832259130722194</v>
          </cell>
          <cell r="D101">
            <v>308</v>
          </cell>
          <cell r="E101">
            <v>51</v>
          </cell>
          <cell r="F101">
            <v>12</v>
          </cell>
          <cell r="K101">
            <v>20</v>
          </cell>
          <cell r="L101">
            <v>19</v>
          </cell>
        </row>
        <row r="102">
          <cell r="A102" t="str">
            <v xml:space="preserve">     de Energía y Ambiente</v>
          </cell>
          <cell r="B102">
            <v>153</v>
          </cell>
          <cell r="C102">
            <v>0.63212692117005453</v>
          </cell>
          <cell r="D102">
            <v>122</v>
          </cell>
          <cell r="E102">
            <v>31</v>
          </cell>
          <cell r="F102">
            <v>9</v>
          </cell>
          <cell r="K102">
            <v>4</v>
          </cell>
          <cell r="L102">
            <v>18</v>
          </cell>
        </row>
        <row r="103">
          <cell r="A103" t="str">
            <v xml:space="preserve">     de Mantenimiento</v>
          </cell>
          <cell r="B103">
            <v>59</v>
          </cell>
          <cell r="C103">
            <v>0.24376136175838703</v>
          </cell>
          <cell r="D103">
            <v>44</v>
          </cell>
          <cell r="E103">
            <v>15</v>
          </cell>
          <cell r="I103">
            <v>4</v>
          </cell>
          <cell r="L103">
            <v>11</v>
          </cell>
        </row>
        <row r="104">
          <cell r="A104" t="str">
            <v xml:space="preserve">     Mecánica</v>
          </cell>
          <cell r="B104">
            <v>552</v>
          </cell>
          <cell r="C104">
            <v>2.2806147744174514</v>
          </cell>
          <cell r="D104">
            <v>478</v>
          </cell>
          <cell r="E104">
            <v>74</v>
          </cell>
          <cell r="F104">
            <v>11</v>
          </cell>
          <cell r="J104">
            <v>18</v>
          </cell>
          <cell r="K104">
            <v>23</v>
          </cell>
          <cell r="L104">
            <v>22</v>
          </cell>
        </row>
        <row r="105">
          <cell r="A105" t="str">
            <v xml:space="preserve">     Naval</v>
          </cell>
          <cell r="B105">
            <v>286</v>
          </cell>
          <cell r="C105">
            <v>1.1816228722525202</v>
          </cell>
          <cell r="D105">
            <v>254</v>
          </cell>
          <cell r="E105">
            <v>32</v>
          </cell>
          <cell r="F105">
            <v>7</v>
          </cell>
          <cell r="K105">
            <v>13</v>
          </cell>
          <cell r="L105">
            <v>12</v>
          </cell>
        </row>
        <row r="106">
          <cell r="A106" t="str">
            <v xml:space="preserve">Licenciatura en </v>
          </cell>
          <cell r="B106">
            <v>1629</v>
          </cell>
          <cell r="C106">
            <v>6.7302925136341107</v>
          </cell>
          <cell r="D106">
            <v>978</v>
          </cell>
          <cell r="E106">
            <v>651</v>
          </cell>
          <cell r="F106">
            <v>45</v>
          </cell>
          <cell r="H106">
            <v>107</v>
          </cell>
          <cell r="I106">
            <v>111</v>
          </cell>
          <cell r="J106">
            <v>194</v>
          </cell>
          <cell r="K106">
            <v>80</v>
          </cell>
          <cell r="L106">
            <v>114</v>
          </cell>
        </row>
        <row r="107">
          <cell r="A107" t="str">
            <v xml:space="preserve">     Administración de Aviación</v>
          </cell>
          <cell r="B107">
            <v>52</v>
          </cell>
          <cell r="C107">
            <v>0.21484052222773092</v>
          </cell>
          <cell r="D107">
            <v>52</v>
          </cell>
          <cell r="E107">
            <v>0</v>
          </cell>
        </row>
        <row r="108">
          <cell r="A108" t="str">
            <v xml:space="preserve">     Administración de Aviación con Opción de Vuelo</v>
          </cell>
          <cell r="B108">
            <v>161</v>
          </cell>
          <cell r="C108">
            <v>0.66517930920509005</v>
          </cell>
          <cell r="D108">
            <v>161</v>
          </cell>
          <cell r="E108">
            <v>0</v>
          </cell>
        </row>
        <row r="109">
          <cell r="A109" t="str">
            <v xml:space="preserve">     Mecánica Automotriz</v>
          </cell>
          <cell r="B109">
            <v>473</v>
          </cell>
          <cell r="C109">
            <v>1.9542224425714758</v>
          </cell>
          <cell r="D109">
            <v>357</v>
          </cell>
          <cell r="E109">
            <v>116</v>
          </cell>
          <cell r="H109">
            <v>3</v>
          </cell>
          <cell r="J109">
            <v>113</v>
          </cell>
        </row>
        <row r="110">
          <cell r="A110" t="str">
            <v xml:space="preserve">     Mecánica Industrial</v>
          </cell>
          <cell r="B110">
            <v>837</v>
          </cell>
          <cell r="C110">
            <v>3.4581060981655929</v>
          </cell>
          <cell r="D110">
            <v>302</v>
          </cell>
          <cell r="E110">
            <v>535</v>
          </cell>
          <cell r="F110">
            <v>45</v>
          </cell>
          <cell r="H110">
            <v>104</v>
          </cell>
          <cell r="I110">
            <v>111</v>
          </cell>
          <cell r="J110">
            <v>81</v>
          </cell>
          <cell r="K110">
            <v>80</v>
          </cell>
          <cell r="L110">
            <v>114</v>
          </cell>
        </row>
        <row r="111">
          <cell r="A111" t="str">
            <v xml:space="preserve">     Refrigeración  y Aire Acondicionado</v>
          </cell>
          <cell r="B111">
            <v>67</v>
          </cell>
          <cell r="C111">
            <v>0.2768137497934226</v>
          </cell>
          <cell r="D111">
            <v>67</v>
          </cell>
          <cell r="E111">
            <v>0</v>
          </cell>
        </row>
        <row r="112">
          <cell r="A112" t="str">
            <v xml:space="preserve">     Soldadura</v>
          </cell>
          <cell r="B112">
            <v>39</v>
          </cell>
          <cell r="C112">
            <v>0.16113039167079823</v>
          </cell>
          <cell r="D112">
            <v>39</v>
          </cell>
          <cell r="E112">
            <v>0</v>
          </cell>
        </row>
        <row r="113">
          <cell r="A113" t="str">
            <v>Licenciatura en Tecnología (2)</v>
          </cell>
          <cell r="B113">
            <v>5</v>
          </cell>
          <cell r="C113">
            <v>2.0657742521897206E-2</v>
          </cell>
          <cell r="D113">
            <v>2</v>
          </cell>
          <cell r="E113">
            <v>3</v>
          </cell>
          <cell r="H113">
            <v>0</v>
          </cell>
          <cell r="I113">
            <v>2</v>
          </cell>
          <cell r="J113">
            <v>1</v>
          </cell>
        </row>
        <row r="114">
          <cell r="A114" t="str">
            <v xml:space="preserve">     Mecánica Industrial</v>
          </cell>
          <cell r="B114">
            <v>3</v>
          </cell>
          <cell r="C114">
            <v>1.2394645513138323E-2</v>
          </cell>
          <cell r="E114">
            <v>3</v>
          </cell>
          <cell r="I114">
            <v>2</v>
          </cell>
          <cell r="J114">
            <v>1</v>
          </cell>
        </row>
        <row r="115">
          <cell r="A115" t="str">
            <v xml:space="preserve">     Refrigeración  y Aire Acondicionado</v>
          </cell>
          <cell r="B115">
            <v>2</v>
          </cell>
          <cell r="C115">
            <v>8.263097008758883E-3</v>
          </cell>
          <cell r="D115">
            <v>2</v>
          </cell>
          <cell r="E115">
            <v>0</v>
          </cell>
        </row>
        <row r="116">
          <cell r="A116" t="str">
            <v xml:space="preserve">Técnico en Ingeniería con Especialización en </v>
          </cell>
          <cell r="B116">
            <v>200</v>
          </cell>
          <cell r="C116">
            <v>0.82630970087588829</v>
          </cell>
          <cell r="D116">
            <v>198</v>
          </cell>
          <cell r="E116">
            <v>2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1</v>
          </cell>
          <cell r="L116">
            <v>1</v>
          </cell>
        </row>
        <row r="117">
          <cell r="A117" t="str">
            <v xml:space="preserve">     Mantenimiento de Aeronaves con Esp. en Motores y Fuselaje</v>
          </cell>
          <cell r="B117">
            <v>198</v>
          </cell>
          <cell r="C117">
            <v>0.81804660386712946</v>
          </cell>
          <cell r="D117">
            <v>197</v>
          </cell>
          <cell r="E117">
            <v>1</v>
          </cell>
          <cell r="J117">
            <v>0</v>
          </cell>
          <cell r="K117">
            <v>1</v>
          </cell>
        </row>
        <row r="118">
          <cell r="A118" t="str">
            <v xml:space="preserve">     Mecánica Industrial</v>
          </cell>
          <cell r="B118">
            <v>2</v>
          </cell>
          <cell r="C118">
            <v>8.263097008758883E-3</v>
          </cell>
          <cell r="D118">
            <v>1</v>
          </cell>
          <cell r="E118">
            <v>1</v>
          </cell>
          <cell r="L118">
            <v>1</v>
          </cell>
        </row>
        <row r="119">
          <cell r="A119" t="str">
            <v>Técnico en</v>
          </cell>
          <cell r="B119">
            <v>17</v>
          </cell>
          <cell r="C119">
            <v>7.0236324574450504E-2</v>
          </cell>
          <cell r="D119">
            <v>17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A120" t="str">
            <v xml:space="preserve">     Despacho de Vuelo</v>
          </cell>
          <cell r="B120">
            <v>17</v>
          </cell>
          <cell r="C120">
            <v>7.0236324574450504E-2</v>
          </cell>
          <cell r="D120">
            <v>17</v>
          </cell>
          <cell r="E120">
            <v>0</v>
          </cell>
        </row>
        <row r="122">
          <cell r="A122" t="str">
            <v>FACULTAD DE ING. DE SISTEMAS COMPUTACIONALES</v>
          </cell>
          <cell r="B122">
            <v>4100</v>
          </cell>
          <cell r="C122">
            <v>16.939348867955708</v>
          </cell>
          <cell r="D122">
            <v>2781</v>
          </cell>
          <cell r="E122">
            <v>1319</v>
          </cell>
          <cell r="F122">
            <v>120</v>
          </cell>
          <cell r="G122">
            <v>50</v>
          </cell>
          <cell r="H122">
            <v>104</v>
          </cell>
          <cell r="I122">
            <v>81</v>
          </cell>
          <cell r="J122">
            <v>396</v>
          </cell>
          <cell r="K122">
            <v>296</v>
          </cell>
          <cell r="L122">
            <v>272</v>
          </cell>
        </row>
        <row r="123">
          <cell r="A123" t="str">
            <v>Maestría en</v>
          </cell>
          <cell r="B123">
            <v>82</v>
          </cell>
          <cell r="C123">
            <v>0.33878697735911423</v>
          </cell>
          <cell r="D123">
            <v>82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A124" t="str">
            <v xml:space="preserve">     Auditoría de Sist. y  Evaluación de Control Informático</v>
          </cell>
          <cell r="B124">
            <v>12</v>
          </cell>
          <cell r="C124">
            <v>4.9578582052553291E-2</v>
          </cell>
          <cell r="D124">
            <v>12</v>
          </cell>
          <cell r="E124">
            <v>0</v>
          </cell>
        </row>
        <row r="125">
          <cell r="A125" t="str">
            <v xml:space="preserve">     Ciencias de Tecn. de la Información y Comunicación</v>
          </cell>
          <cell r="B125">
            <v>5</v>
          </cell>
          <cell r="C125">
            <v>2.0657742521897206E-2</v>
          </cell>
          <cell r="D125">
            <v>5</v>
          </cell>
        </row>
        <row r="126">
          <cell r="A126" t="str">
            <v xml:space="preserve">     Informática Educativa</v>
          </cell>
          <cell r="B126">
            <v>31</v>
          </cell>
          <cell r="C126">
            <v>0.12807800363576269</v>
          </cell>
          <cell r="D126">
            <v>31</v>
          </cell>
          <cell r="E126">
            <v>0</v>
          </cell>
        </row>
        <row r="127">
          <cell r="A127" t="str">
            <v xml:space="preserve">     Ingeniería de Software </v>
          </cell>
          <cell r="B127">
            <v>15</v>
          </cell>
          <cell r="C127">
            <v>6.1973227565691624E-2</v>
          </cell>
          <cell r="D127">
            <v>15</v>
          </cell>
        </row>
        <row r="128">
          <cell r="A128" t="str">
            <v xml:space="preserve">     Ingeniería del Software Aplicada</v>
          </cell>
          <cell r="B128">
            <v>0</v>
          </cell>
          <cell r="C128">
            <v>0</v>
          </cell>
        </row>
        <row r="129">
          <cell r="A129" t="str">
            <v xml:space="preserve">     Seguridad Informática</v>
          </cell>
          <cell r="B129">
            <v>19</v>
          </cell>
          <cell r="C129">
            <v>7.8499421583209383E-2</v>
          </cell>
          <cell r="D129">
            <v>19</v>
          </cell>
        </row>
        <row r="130">
          <cell r="A130" t="str">
            <v>Licenciatura en Ingeniería de</v>
          </cell>
          <cell r="B130">
            <v>1729</v>
          </cell>
          <cell r="C130">
            <v>7.1434473640720544</v>
          </cell>
          <cell r="D130">
            <v>1273</v>
          </cell>
          <cell r="E130">
            <v>456</v>
          </cell>
          <cell r="F130">
            <v>46</v>
          </cell>
          <cell r="G130">
            <v>0</v>
          </cell>
          <cell r="H130">
            <v>0</v>
          </cell>
          <cell r="I130">
            <v>0</v>
          </cell>
          <cell r="J130">
            <v>200</v>
          </cell>
          <cell r="K130">
            <v>90</v>
          </cell>
          <cell r="L130">
            <v>120</v>
          </cell>
        </row>
        <row r="131">
          <cell r="A131" t="str">
            <v xml:space="preserve">     Sistemas Computacionales (2)</v>
          </cell>
          <cell r="B131">
            <v>2</v>
          </cell>
          <cell r="C131">
            <v>8.263097008758883E-3</v>
          </cell>
          <cell r="D131">
            <v>2</v>
          </cell>
        </row>
        <row r="132">
          <cell r="A132" t="str">
            <v xml:space="preserve">     Sistemas de Información</v>
          </cell>
          <cell r="B132">
            <v>217</v>
          </cell>
          <cell r="C132">
            <v>0.8965460254503389</v>
          </cell>
          <cell r="D132">
            <v>149</v>
          </cell>
          <cell r="E132">
            <v>68</v>
          </cell>
          <cell r="J132">
            <v>68</v>
          </cell>
        </row>
        <row r="133">
          <cell r="A133" t="str">
            <v xml:space="preserve">     Sistemas y Computación</v>
          </cell>
          <cell r="B133">
            <v>1173</v>
          </cell>
          <cell r="C133">
            <v>4.8463063956370851</v>
          </cell>
          <cell r="D133">
            <v>785</v>
          </cell>
          <cell r="E133">
            <v>388</v>
          </cell>
          <cell r="F133">
            <v>46</v>
          </cell>
          <cell r="J133">
            <v>132</v>
          </cell>
          <cell r="K133">
            <v>90</v>
          </cell>
          <cell r="L133">
            <v>120</v>
          </cell>
        </row>
        <row r="134">
          <cell r="A134" t="str">
            <v xml:space="preserve">     Software</v>
          </cell>
          <cell r="B134">
            <v>337</v>
          </cell>
          <cell r="C134">
            <v>1.3923318459758718</v>
          </cell>
          <cell r="D134">
            <v>337</v>
          </cell>
        </row>
        <row r="135">
          <cell r="A135" t="str">
            <v xml:space="preserve">Licenciatura en </v>
          </cell>
          <cell r="B135">
            <v>2285</v>
          </cell>
          <cell r="C135">
            <v>9.4405883325070228</v>
          </cell>
          <cell r="D135">
            <v>1423</v>
          </cell>
          <cell r="E135">
            <v>862</v>
          </cell>
          <cell r="F135">
            <v>74</v>
          </cell>
          <cell r="G135">
            <v>50</v>
          </cell>
          <cell r="H135">
            <v>104</v>
          </cell>
          <cell r="I135">
            <v>80</v>
          </cell>
          <cell r="J135">
            <v>196</v>
          </cell>
          <cell r="K135">
            <v>206</v>
          </cell>
          <cell r="L135">
            <v>152</v>
          </cell>
        </row>
        <row r="136">
          <cell r="A136" t="str">
            <v xml:space="preserve">     Desarrollo de Software</v>
          </cell>
          <cell r="B136">
            <v>1433</v>
          </cell>
          <cell r="C136">
            <v>5.92050900677574</v>
          </cell>
          <cell r="D136">
            <v>887</v>
          </cell>
          <cell r="E136">
            <v>546</v>
          </cell>
          <cell r="F136">
            <v>71</v>
          </cell>
          <cell r="G136">
            <v>27</v>
          </cell>
          <cell r="H136">
            <v>53</v>
          </cell>
          <cell r="I136">
            <v>58</v>
          </cell>
          <cell r="J136">
            <v>114</v>
          </cell>
          <cell r="K136">
            <v>137</v>
          </cell>
          <cell r="L136">
            <v>86</v>
          </cell>
        </row>
        <row r="137">
          <cell r="A137" t="str">
            <v xml:space="preserve">     Informática Aplicada a la Educación</v>
          </cell>
          <cell r="B137">
            <v>71</v>
          </cell>
          <cell r="C137">
            <v>0.29333994381094036</v>
          </cell>
          <cell r="E137">
            <v>71</v>
          </cell>
          <cell r="G137">
            <v>10</v>
          </cell>
          <cell r="L137">
            <v>61</v>
          </cell>
        </row>
        <row r="138">
          <cell r="A138" t="str">
            <v xml:space="preserve">     Redes Informáticas</v>
          </cell>
          <cell r="B138">
            <v>781</v>
          </cell>
          <cell r="C138">
            <v>3.226739381920344</v>
          </cell>
          <cell r="D138">
            <v>536</v>
          </cell>
          <cell r="E138">
            <v>245</v>
          </cell>
          <cell r="F138">
            <v>3</v>
          </cell>
          <cell r="G138">
            <v>13</v>
          </cell>
          <cell r="H138">
            <v>51</v>
          </cell>
          <cell r="I138">
            <v>22</v>
          </cell>
          <cell r="J138">
            <v>82</v>
          </cell>
          <cell r="K138">
            <v>69</v>
          </cell>
          <cell r="L138">
            <v>5</v>
          </cell>
        </row>
        <row r="139">
          <cell r="A139" t="str">
            <v>Licenciatura en Tec. de Prog. y Análisis de Sistemas (2)</v>
          </cell>
          <cell r="B139">
            <v>4</v>
          </cell>
          <cell r="C139">
            <v>1.6526194017517766E-2</v>
          </cell>
          <cell r="D139">
            <v>3</v>
          </cell>
          <cell r="E139">
            <v>1</v>
          </cell>
          <cell r="I139">
            <v>1</v>
          </cell>
        </row>
        <row r="140">
          <cell r="A140" t="str">
            <v xml:space="preserve">    MATRÍCULA TOTAL POR SEDE, SEGÚN FACULTAD Y CARRERA / PROGRAMA:</v>
          </cell>
        </row>
        <row r="141">
          <cell r="A141" t="str">
            <v>PRIMER SEMESTRE 2020 (Conclusión)</v>
          </cell>
        </row>
        <row r="143">
          <cell r="A143" t="str">
            <v>Facultad y Carrera / Programa</v>
          </cell>
          <cell r="B143" t="str">
            <v>Matrícula</v>
          </cell>
        </row>
        <row r="144">
          <cell r="B144" t="str">
            <v>Total</v>
          </cell>
          <cell r="D144" t="str">
            <v>Sede Panamá
(1)</v>
          </cell>
          <cell r="E144" t="str">
            <v>Centros Regionales</v>
          </cell>
        </row>
        <row r="145">
          <cell r="B145" t="str">
            <v xml:space="preserve">No. </v>
          </cell>
          <cell r="C145" t="str">
            <v>%</v>
          </cell>
          <cell r="E145" t="str">
            <v>Sub-Total</v>
          </cell>
          <cell r="F145" t="str">
            <v>Azuero</v>
          </cell>
          <cell r="G145" t="str">
            <v>Bocas del Toro</v>
          </cell>
          <cell r="H145" t="str">
            <v>Coclé</v>
          </cell>
          <cell r="I145" t="str">
            <v>Colón</v>
          </cell>
          <cell r="J145" t="str">
            <v>Chiriquí</v>
          </cell>
          <cell r="K145" t="str">
            <v>Panamá Oeste</v>
          </cell>
          <cell r="L145" t="str">
            <v>Veraguas</v>
          </cell>
        </row>
        <row r="146">
          <cell r="E146">
            <v>0</v>
          </cell>
        </row>
        <row r="147">
          <cell r="A147" t="str">
            <v>FACULTAD DE CIENCIAS Y TECNOLOGÍA</v>
          </cell>
          <cell r="B147">
            <v>957</v>
          </cell>
          <cell r="C147">
            <v>3.9538919186911254</v>
          </cell>
          <cell r="D147">
            <v>714</v>
          </cell>
          <cell r="E147">
            <v>243</v>
          </cell>
          <cell r="F147">
            <v>53</v>
          </cell>
          <cell r="G147">
            <v>6</v>
          </cell>
          <cell r="H147">
            <v>0</v>
          </cell>
          <cell r="I147">
            <v>0</v>
          </cell>
          <cell r="J147">
            <v>103</v>
          </cell>
          <cell r="K147">
            <v>70</v>
          </cell>
          <cell r="L147">
            <v>11</v>
          </cell>
        </row>
        <row r="148">
          <cell r="A148" t="str">
            <v>Maestría en</v>
          </cell>
          <cell r="B148">
            <v>116</v>
          </cell>
          <cell r="C148">
            <v>0.47925962650801518</v>
          </cell>
          <cell r="D148">
            <v>98</v>
          </cell>
          <cell r="E148">
            <v>18</v>
          </cell>
          <cell r="F148">
            <v>0</v>
          </cell>
          <cell r="G148">
            <v>6</v>
          </cell>
          <cell r="H148">
            <v>0</v>
          </cell>
          <cell r="I148">
            <v>0</v>
          </cell>
          <cell r="J148">
            <v>0</v>
          </cell>
          <cell r="K148">
            <v>12</v>
          </cell>
          <cell r="L148">
            <v>0</v>
          </cell>
        </row>
        <row r="149">
          <cell r="A149" t="str">
            <v xml:space="preserve">     Docencia Superior con Esp. en Tecnología y Didáctica Educativa</v>
          </cell>
          <cell r="B149">
            <v>96</v>
          </cell>
          <cell r="C149">
            <v>0.39662865642042633</v>
          </cell>
          <cell r="D149">
            <v>78</v>
          </cell>
          <cell r="E149">
            <v>18</v>
          </cell>
          <cell r="G149">
            <v>6</v>
          </cell>
          <cell r="K149">
            <v>12</v>
          </cell>
        </row>
        <row r="150">
          <cell r="A150" t="str">
            <v xml:space="preserve">     Ingeniería en Matemática</v>
          </cell>
          <cell r="B150">
            <v>20</v>
          </cell>
          <cell r="C150">
            <v>8.2630970087588823E-2</v>
          </cell>
          <cell r="D150">
            <v>20</v>
          </cell>
          <cell r="E150">
            <v>0</v>
          </cell>
        </row>
        <row r="151">
          <cell r="A151" t="str">
            <v>Licenciatura en Ingeniería</v>
          </cell>
          <cell r="B151">
            <v>199</v>
          </cell>
          <cell r="C151">
            <v>0.82217815237150882</v>
          </cell>
          <cell r="D151">
            <v>199</v>
          </cell>
          <cell r="E151">
            <v>0</v>
          </cell>
        </row>
        <row r="152">
          <cell r="A152" t="str">
            <v xml:space="preserve">     en Alimentos</v>
          </cell>
          <cell r="B152">
            <v>143</v>
          </cell>
          <cell r="C152">
            <v>0.59081143612626008</v>
          </cell>
          <cell r="D152">
            <v>143</v>
          </cell>
          <cell r="E152">
            <v>0</v>
          </cell>
        </row>
        <row r="153">
          <cell r="A153" t="str">
            <v xml:space="preserve">     Forestal</v>
          </cell>
          <cell r="B153">
            <v>56</v>
          </cell>
          <cell r="C153">
            <v>0.23136671624524874</v>
          </cell>
          <cell r="D153">
            <v>56</v>
          </cell>
        </row>
        <row r="154">
          <cell r="A154" t="str">
            <v>Licenciatura en Comunicación Ejecutiva Bilingüe</v>
          </cell>
          <cell r="B154">
            <v>642</v>
          </cell>
          <cell r="C154">
            <v>2.6524541398116015</v>
          </cell>
          <cell r="D154">
            <v>417</v>
          </cell>
          <cell r="E154">
            <v>225</v>
          </cell>
          <cell r="F154">
            <v>53</v>
          </cell>
          <cell r="J154">
            <v>103</v>
          </cell>
          <cell r="K154">
            <v>58</v>
          </cell>
          <cell r="L154">
            <v>11</v>
          </cell>
        </row>
        <row r="155">
          <cell r="E155">
            <v>0</v>
          </cell>
        </row>
        <row r="156">
          <cell r="A156" t="str">
            <v>NOTA:  Cualquier diferencia en los porcentajes se debe al redondeo.</v>
          </cell>
        </row>
        <row r="157">
          <cell r="A157" t="str">
            <v>(1)  Incluye:   Howard y Campus Dr. Víctor Levi Sasso</v>
          </cell>
        </row>
        <row r="158">
          <cell r="A158" t="str">
            <v>(2)  Carreras en transición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X200"/>
  <sheetViews>
    <sheetView showGridLines="0" showZeros="0" tabSelected="1" view="pageBreakPreview" zoomScale="55" zoomScaleNormal="100" zoomScaleSheetLayoutView="55" workbookViewId="0">
      <pane xSplit="1" topLeftCell="B1" activePane="topRight" state="frozen"/>
      <selection pane="topRight" sqref="A1:L1"/>
    </sheetView>
  </sheetViews>
  <sheetFormatPr baseColWidth="10" defaultColWidth="9.796875" defaultRowHeight="18.75" x14ac:dyDescent="0.25"/>
  <cols>
    <col min="1" max="1" width="68.296875" style="8" customWidth="1"/>
    <col min="2" max="2" width="10.3984375" style="8" customWidth="1"/>
    <col min="3" max="3" width="8.59765625" style="8" customWidth="1"/>
    <col min="4" max="4" width="10.296875" style="8" customWidth="1"/>
    <col min="5" max="5" width="8.3984375" style="8" customWidth="1"/>
    <col min="6" max="6" width="8.69921875" style="8" customWidth="1"/>
    <col min="7" max="7" width="9.59765625" style="8" customWidth="1"/>
    <col min="8" max="9" width="8.69921875" style="8" customWidth="1"/>
    <col min="10" max="10" width="10.19921875" style="8" customWidth="1"/>
    <col min="11" max="11" width="10.59765625" style="8" customWidth="1"/>
    <col min="12" max="12" width="11.5" style="8" customWidth="1"/>
    <col min="13" max="13" width="4.8984375" style="8" customWidth="1"/>
    <col min="14" max="18" width="9.796875" style="8" customWidth="1"/>
    <col min="19" max="19" width="6.5" style="8" customWidth="1"/>
    <col min="20" max="20" width="9.796875" style="8" customWidth="1"/>
    <col min="21" max="21" width="10.796875" style="8" customWidth="1"/>
    <col min="22" max="22" width="1.796875" style="8" customWidth="1"/>
    <col min="23" max="23" width="9.796875" style="8" customWidth="1"/>
    <col min="24" max="24" width="1.796875" style="8" customWidth="1"/>
    <col min="25" max="16384" width="9.796875" style="8"/>
  </cols>
  <sheetData>
    <row r="1" spans="1:17" x14ac:dyDescent="0.25">
      <c r="A1" s="123" t="s">
        <v>150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7" x14ac:dyDescent="0.25">
      <c r="A2" s="123" t="s">
        <v>151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spans="1:17" x14ac:dyDescent="0.25">
      <c r="A3" s="123" t="s">
        <v>152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1:17" x14ac:dyDescent="0.25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</row>
    <row r="5" spans="1:17" x14ac:dyDescent="0.25">
      <c r="A5" s="112" t="s">
        <v>129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</row>
    <row r="6" spans="1:17" x14ac:dyDescent="0.25">
      <c r="A6" s="112" t="s">
        <v>115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</row>
    <row r="7" spans="1:17" x14ac:dyDescent="0.25">
      <c r="A7" s="9"/>
      <c r="B7" s="7"/>
      <c r="C7" s="7"/>
      <c r="D7" s="7"/>
      <c r="E7" s="10"/>
      <c r="F7" s="7"/>
      <c r="G7" s="7"/>
      <c r="H7" s="7"/>
      <c r="I7" s="7"/>
      <c r="J7" s="7"/>
      <c r="K7" s="7"/>
      <c r="L7" s="7"/>
    </row>
    <row r="8" spans="1:17" x14ac:dyDescent="0.25">
      <c r="A8" s="113" t="s">
        <v>0</v>
      </c>
      <c r="B8" s="116" t="s">
        <v>1</v>
      </c>
      <c r="C8" s="116"/>
      <c r="D8" s="116"/>
      <c r="E8" s="116"/>
      <c r="F8" s="116"/>
      <c r="G8" s="116"/>
      <c r="H8" s="116"/>
      <c r="I8" s="116"/>
      <c r="J8" s="116"/>
      <c r="K8" s="116"/>
      <c r="L8" s="117"/>
    </row>
    <row r="9" spans="1:17" x14ac:dyDescent="0.25">
      <c r="A9" s="114"/>
      <c r="B9" s="118" t="s">
        <v>2</v>
      </c>
      <c r="C9" s="118"/>
      <c r="D9" s="118" t="s">
        <v>3</v>
      </c>
      <c r="E9" s="118" t="s">
        <v>4</v>
      </c>
      <c r="F9" s="118"/>
      <c r="G9" s="118"/>
      <c r="H9" s="118"/>
      <c r="I9" s="118"/>
      <c r="J9" s="118"/>
      <c r="K9" s="118"/>
      <c r="L9" s="119"/>
    </row>
    <row r="10" spans="1:17" ht="51" customHeight="1" x14ac:dyDescent="0.25">
      <c r="A10" s="115"/>
      <c r="B10" s="37" t="s">
        <v>5</v>
      </c>
      <c r="C10" s="37" t="s">
        <v>6</v>
      </c>
      <c r="D10" s="118"/>
      <c r="E10" s="37" t="s">
        <v>7</v>
      </c>
      <c r="F10" s="37" t="s">
        <v>8</v>
      </c>
      <c r="G10" s="37" t="s">
        <v>9</v>
      </c>
      <c r="H10" s="37" t="s">
        <v>10</v>
      </c>
      <c r="I10" s="37" t="s">
        <v>11</v>
      </c>
      <c r="J10" s="37" t="s">
        <v>12</v>
      </c>
      <c r="K10" s="37" t="s">
        <v>13</v>
      </c>
      <c r="L10" s="38" t="s">
        <v>14</v>
      </c>
      <c r="P10" s="8" t="s">
        <v>15</v>
      </c>
    </row>
    <row r="11" spans="1:17" ht="24.95" customHeight="1" x14ac:dyDescent="0.25">
      <c r="A11" s="39"/>
      <c r="B11" s="40"/>
      <c r="C11" s="41"/>
      <c r="D11" s="42"/>
      <c r="E11" s="42">
        <f>E25+E47+E76+E103+E133+E164</f>
        <v>0</v>
      </c>
      <c r="F11" s="42"/>
      <c r="G11" s="42"/>
      <c r="H11" s="42"/>
      <c r="I11" s="42"/>
      <c r="J11" s="42"/>
      <c r="K11" s="42"/>
      <c r="L11" s="43"/>
    </row>
    <row r="12" spans="1:17" ht="24.95" customHeight="1" x14ac:dyDescent="0.25">
      <c r="A12" s="39" t="s">
        <v>16</v>
      </c>
      <c r="B12" s="40">
        <f>D12+E12</f>
        <v>25763</v>
      </c>
      <c r="C12" s="41">
        <f>+B12/B12*100</f>
        <v>100</v>
      </c>
      <c r="D12" s="42">
        <f>D26+D48+D77+D104+D134+D165</f>
        <v>17082</v>
      </c>
      <c r="E12" s="42">
        <f>SUM(F12:L12)</f>
        <v>8681</v>
      </c>
      <c r="F12" s="42">
        <f t="shared" ref="F12:L12" si="0">F26+F48+F77+F104+F134+F165</f>
        <v>1069</v>
      </c>
      <c r="G12" s="42">
        <f t="shared" si="0"/>
        <v>339</v>
      </c>
      <c r="H12" s="42">
        <f t="shared" si="0"/>
        <v>948</v>
      </c>
      <c r="I12" s="42">
        <f t="shared" si="0"/>
        <v>747</v>
      </c>
      <c r="J12" s="42">
        <f t="shared" si="0"/>
        <v>2333</v>
      </c>
      <c r="K12" s="42">
        <f t="shared" si="0"/>
        <v>1763</v>
      </c>
      <c r="L12" s="43">
        <f t="shared" si="0"/>
        <v>1482</v>
      </c>
    </row>
    <row r="13" spans="1:17" ht="24.95" customHeight="1" x14ac:dyDescent="0.25">
      <c r="A13" s="44" t="s">
        <v>17</v>
      </c>
      <c r="B13" s="45">
        <f>D13+E13</f>
        <v>100</v>
      </c>
      <c r="C13" s="46"/>
      <c r="D13" s="47">
        <f>D12/B12*100</f>
        <v>66.304390016690604</v>
      </c>
      <c r="E13" s="47">
        <f>E12/$B$12*100</f>
        <v>33.695609983309396</v>
      </c>
      <c r="F13" s="47">
        <f>F12/$B$12*100</f>
        <v>4.1493614874044171</v>
      </c>
      <c r="G13" s="47">
        <f>G12/B12*100</f>
        <v>1.3158405465202034</v>
      </c>
      <c r="H13" s="47">
        <f>H12/B12*100</f>
        <v>3.6796956876140201</v>
      </c>
      <c r="I13" s="47">
        <f>I12/B12*100</f>
        <v>2.8995070449869971</v>
      </c>
      <c r="J13" s="47">
        <f>J12/B12*100</f>
        <v>9.0556224042231115</v>
      </c>
      <c r="K13" s="47">
        <f>K12/B12*100</f>
        <v>6.8431471490121494</v>
      </c>
      <c r="L13" s="48">
        <f>L12/B12*100</f>
        <v>5.7524356635484999</v>
      </c>
      <c r="M13" s="11"/>
    </row>
    <row r="14" spans="1:17" ht="24.95" customHeight="1" x14ac:dyDescent="0.25">
      <c r="A14" s="44"/>
      <c r="B14" s="49"/>
      <c r="C14" s="50"/>
      <c r="D14" s="49"/>
      <c r="E14" s="49"/>
      <c r="F14" s="49"/>
      <c r="G14" s="49"/>
      <c r="H14" s="49"/>
      <c r="I14" s="49"/>
      <c r="J14" s="49"/>
      <c r="K14" s="49"/>
      <c r="L14" s="51"/>
      <c r="M14" s="11"/>
    </row>
    <row r="15" spans="1:17" ht="24.95" customHeight="1" x14ac:dyDescent="0.25">
      <c r="A15" s="52" t="s">
        <v>116</v>
      </c>
      <c r="B15" s="49">
        <f t="shared" ref="B15" si="1">D15+E15</f>
        <v>20</v>
      </c>
      <c r="C15" s="30">
        <f t="shared" ref="C15:C24" si="2">B15/$B$12*100</f>
        <v>7.7630710709156545E-2</v>
      </c>
      <c r="D15" s="23">
        <f>SUM(D78,D166)</f>
        <v>20</v>
      </c>
      <c r="E15" s="23">
        <f t="shared" ref="E15" si="3">SUM(F15:L15)</f>
        <v>0</v>
      </c>
      <c r="F15" s="23">
        <f>SUM(F78,F166)</f>
        <v>0</v>
      </c>
      <c r="G15" s="23">
        <f t="shared" ref="G15:L15" si="4">SUM(G78,G166)</f>
        <v>0</v>
      </c>
      <c r="H15" s="23">
        <f t="shared" si="4"/>
        <v>0</v>
      </c>
      <c r="I15" s="23">
        <f t="shared" si="4"/>
        <v>0</v>
      </c>
      <c r="J15" s="23">
        <f t="shared" si="4"/>
        <v>0</v>
      </c>
      <c r="K15" s="23">
        <f t="shared" si="4"/>
        <v>0</v>
      </c>
      <c r="L15" s="24">
        <f t="shared" si="4"/>
        <v>0</v>
      </c>
      <c r="M15" s="11"/>
    </row>
    <row r="16" spans="1:17" ht="24.95" customHeight="1" x14ac:dyDescent="0.25">
      <c r="A16" s="52" t="s">
        <v>18</v>
      </c>
      <c r="B16" s="49">
        <f t="shared" ref="B16:B24" si="5">D16+E16</f>
        <v>1175</v>
      </c>
      <c r="C16" s="30">
        <f t="shared" si="2"/>
        <v>4.5608042541629468</v>
      </c>
      <c r="D16" s="23">
        <f>SUM(D27+D49+D80+D105+D135+D168)</f>
        <v>878</v>
      </c>
      <c r="E16" s="23">
        <f t="shared" ref="E16:E24" si="6">SUM(F16:L16)</f>
        <v>297</v>
      </c>
      <c r="F16" s="23">
        <f t="shared" ref="F16:L16" si="7">SUM(F27+F49+F80+F105+F135+F168)</f>
        <v>33</v>
      </c>
      <c r="G16" s="23">
        <f t="shared" si="7"/>
        <v>30</v>
      </c>
      <c r="H16" s="23">
        <f t="shared" si="7"/>
        <v>10</v>
      </c>
      <c r="I16" s="23">
        <f t="shared" si="7"/>
        <v>58</v>
      </c>
      <c r="J16" s="23">
        <f t="shared" si="7"/>
        <v>80</v>
      </c>
      <c r="K16" s="23">
        <f t="shared" si="7"/>
        <v>17</v>
      </c>
      <c r="L16" s="24">
        <f t="shared" si="7"/>
        <v>69</v>
      </c>
      <c r="Q16" s="12"/>
    </row>
    <row r="17" spans="1:17" ht="24.95" customHeight="1" x14ac:dyDescent="0.25">
      <c r="A17" s="52" t="s">
        <v>19</v>
      </c>
      <c r="B17" s="49">
        <f t="shared" si="5"/>
        <v>160</v>
      </c>
      <c r="C17" s="30">
        <f t="shared" si="2"/>
        <v>0.62104568567325236</v>
      </c>
      <c r="D17" s="53">
        <f>SUM(D87+D110+D112+D173)</f>
        <v>142</v>
      </c>
      <c r="E17" s="23">
        <f t="shared" si="6"/>
        <v>18</v>
      </c>
      <c r="F17" s="53">
        <f>SUM(F87+F110+F112+F173)</f>
        <v>0</v>
      </c>
      <c r="G17" s="53">
        <f t="shared" ref="G17:L17" si="8">SUM(G87+G110+G112+G173)</f>
        <v>0</v>
      </c>
      <c r="H17" s="53">
        <f t="shared" si="8"/>
        <v>0</v>
      </c>
      <c r="I17" s="53">
        <f t="shared" si="8"/>
        <v>0</v>
      </c>
      <c r="J17" s="53">
        <f t="shared" si="8"/>
        <v>18</v>
      </c>
      <c r="K17" s="53">
        <f t="shared" si="8"/>
        <v>0</v>
      </c>
      <c r="L17" s="54">
        <f t="shared" si="8"/>
        <v>0</v>
      </c>
      <c r="M17" s="13"/>
      <c r="Q17" s="12"/>
    </row>
    <row r="18" spans="1:17" ht="24.95" customHeight="1" x14ac:dyDescent="0.25">
      <c r="A18" s="52" t="s">
        <v>20</v>
      </c>
      <c r="B18" s="49">
        <f t="shared" si="5"/>
        <v>23438</v>
      </c>
      <c r="C18" s="30">
        <f t="shared" si="2"/>
        <v>90.97542988006056</v>
      </c>
      <c r="D18" s="23">
        <f>SUM(D19:D21)</f>
        <v>15463</v>
      </c>
      <c r="E18" s="23">
        <f t="shared" si="6"/>
        <v>7975</v>
      </c>
      <c r="F18" s="55">
        <f t="shared" ref="F18:K18" si="9">SUM(F19:F21)</f>
        <v>993</v>
      </c>
      <c r="G18" s="55">
        <f t="shared" si="9"/>
        <v>255</v>
      </c>
      <c r="H18" s="55">
        <f t="shared" si="9"/>
        <v>867</v>
      </c>
      <c r="I18" s="55">
        <f t="shared" si="9"/>
        <v>656</v>
      </c>
      <c r="J18" s="55">
        <f t="shared" si="9"/>
        <v>2138</v>
      </c>
      <c r="K18" s="55">
        <f t="shared" si="9"/>
        <v>1692</v>
      </c>
      <c r="L18" s="56">
        <f>SUM(L19:L21)</f>
        <v>1374</v>
      </c>
      <c r="M18" s="14"/>
      <c r="Q18" s="12"/>
    </row>
    <row r="19" spans="1:17" ht="24.95" customHeight="1" x14ac:dyDescent="0.25">
      <c r="A19" s="57" t="s">
        <v>130</v>
      </c>
      <c r="B19" s="58">
        <f t="shared" si="5"/>
        <v>9966</v>
      </c>
      <c r="C19" s="46">
        <f t="shared" si="2"/>
        <v>38.683383146372705</v>
      </c>
      <c r="D19" s="26">
        <f>SUM(D34+D51+D90+D115+D141+D175)</f>
        <v>7421</v>
      </c>
      <c r="E19" s="26">
        <f t="shared" si="6"/>
        <v>2545</v>
      </c>
      <c r="F19" s="59">
        <f t="shared" ref="F19:L19" si="10">SUM(F34+F51+F90+F115+F141+F175)</f>
        <v>406</v>
      </c>
      <c r="G19" s="59">
        <f t="shared" si="10"/>
        <v>15</v>
      </c>
      <c r="H19" s="59">
        <f t="shared" si="10"/>
        <v>195</v>
      </c>
      <c r="I19" s="59">
        <f t="shared" si="10"/>
        <v>77</v>
      </c>
      <c r="J19" s="59">
        <f t="shared" si="10"/>
        <v>909</v>
      </c>
      <c r="K19" s="59">
        <f t="shared" si="10"/>
        <v>336</v>
      </c>
      <c r="L19" s="60">
        <f t="shared" si="10"/>
        <v>607</v>
      </c>
      <c r="M19" s="14"/>
      <c r="Q19" s="12"/>
    </row>
    <row r="20" spans="1:17" ht="24.95" customHeight="1" x14ac:dyDescent="0.25">
      <c r="A20" s="57" t="s">
        <v>21</v>
      </c>
      <c r="B20" s="58">
        <f t="shared" si="5"/>
        <v>13470</v>
      </c>
      <c r="C20" s="46">
        <f t="shared" si="2"/>
        <v>52.284283662616929</v>
      </c>
      <c r="D20" s="26">
        <f>SUM(D41+D59+D95+D121+D147+D178)</f>
        <v>8040</v>
      </c>
      <c r="E20" s="26">
        <f t="shared" si="6"/>
        <v>5430</v>
      </c>
      <c r="F20" s="59">
        <f t="shared" ref="F20:L20" si="11">SUM(F41+F59+F95+F121+F147+F178)</f>
        <v>587</v>
      </c>
      <c r="G20" s="59">
        <f t="shared" si="11"/>
        <v>240</v>
      </c>
      <c r="H20" s="59">
        <f t="shared" si="11"/>
        <v>672</v>
      </c>
      <c r="I20" s="59">
        <f t="shared" si="11"/>
        <v>579</v>
      </c>
      <c r="J20" s="59">
        <f t="shared" si="11"/>
        <v>1229</v>
      </c>
      <c r="K20" s="59">
        <f t="shared" si="11"/>
        <v>1356</v>
      </c>
      <c r="L20" s="60">
        <f t="shared" si="11"/>
        <v>767</v>
      </c>
    </row>
    <row r="21" spans="1:17" ht="24.95" customHeight="1" x14ac:dyDescent="0.25">
      <c r="A21" s="57" t="s">
        <v>149</v>
      </c>
      <c r="B21" s="58">
        <f t="shared" si="5"/>
        <v>2</v>
      </c>
      <c r="C21" s="46">
        <f t="shared" si="2"/>
        <v>7.7630710709156534E-3</v>
      </c>
      <c r="D21" s="59">
        <f>SUM(+D102+D153)</f>
        <v>2</v>
      </c>
      <c r="E21" s="26">
        <f>SUM(F21:L21)</f>
        <v>0</v>
      </c>
      <c r="F21" s="59">
        <f t="shared" ref="F21:L21" si="12">SUM(+F102+F153)</f>
        <v>0</v>
      </c>
      <c r="G21" s="59">
        <f t="shared" si="12"/>
        <v>0</v>
      </c>
      <c r="H21" s="59">
        <f t="shared" si="12"/>
        <v>0</v>
      </c>
      <c r="I21" s="59">
        <f t="shared" si="12"/>
        <v>0</v>
      </c>
      <c r="J21" s="59">
        <f t="shared" si="12"/>
        <v>0</v>
      </c>
      <c r="K21" s="59">
        <f t="shared" si="12"/>
        <v>0</v>
      </c>
      <c r="L21" s="60">
        <f t="shared" si="12"/>
        <v>0</v>
      </c>
    </row>
    <row r="22" spans="1:17" ht="24.95" customHeight="1" x14ac:dyDescent="0.25">
      <c r="A22" s="52" t="s">
        <v>22</v>
      </c>
      <c r="B22" s="49">
        <f t="shared" si="5"/>
        <v>932</v>
      </c>
      <c r="C22" s="30">
        <f t="shared" si="2"/>
        <v>3.6175911190466947</v>
      </c>
      <c r="D22" s="55">
        <f>SUM(D23:D24)</f>
        <v>579</v>
      </c>
      <c r="E22" s="23">
        <f t="shared" si="6"/>
        <v>353</v>
      </c>
      <c r="F22" s="55">
        <f>SUM(F23:F24)</f>
        <v>43</v>
      </c>
      <c r="G22" s="55">
        <f t="shared" ref="G22:K22" si="13">SUM(G23:G24)</f>
        <v>54</v>
      </c>
      <c r="H22" s="55">
        <f t="shared" si="13"/>
        <v>71</v>
      </c>
      <c r="I22" s="55">
        <f t="shared" si="13"/>
        <v>33</v>
      </c>
      <c r="J22" s="55">
        <f t="shared" si="13"/>
        <v>97</v>
      </c>
      <c r="K22" s="55">
        <f t="shared" si="13"/>
        <v>54</v>
      </c>
      <c r="L22" s="56">
        <f>SUM(L23:L24)</f>
        <v>1</v>
      </c>
    </row>
    <row r="23" spans="1:17" ht="24.95" customHeight="1" x14ac:dyDescent="0.25">
      <c r="A23" s="111" t="s">
        <v>131</v>
      </c>
      <c r="B23" s="72">
        <f t="shared" si="5"/>
        <v>845</v>
      </c>
      <c r="C23" s="86">
        <f t="shared" si="2"/>
        <v>3.279897527461864</v>
      </c>
      <c r="D23" s="59">
        <f>SUM(D63+D128)</f>
        <v>494</v>
      </c>
      <c r="E23" s="59">
        <f t="shared" si="6"/>
        <v>351</v>
      </c>
      <c r="F23" s="59">
        <f>SUM(F63+F128)</f>
        <v>43</v>
      </c>
      <c r="G23" s="59">
        <f t="shared" ref="G23:K23" si="14">SUM(G63+G128)</f>
        <v>54</v>
      </c>
      <c r="H23" s="59">
        <f t="shared" si="14"/>
        <v>71</v>
      </c>
      <c r="I23" s="59">
        <f t="shared" si="14"/>
        <v>33</v>
      </c>
      <c r="J23" s="59">
        <f t="shared" si="14"/>
        <v>97</v>
      </c>
      <c r="K23" s="59">
        <f t="shared" si="14"/>
        <v>53</v>
      </c>
      <c r="L23" s="60">
        <f>SUM(L64+L128)</f>
        <v>0</v>
      </c>
    </row>
    <row r="24" spans="1:17" ht="24.95" customHeight="1" x14ac:dyDescent="0.25">
      <c r="A24" s="111" t="s">
        <v>22</v>
      </c>
      <c r="B24" s="72">
        <f t="shared" si="5"/>
        <v>87</v>
      </c>
      <c r="C24" s="86">
        <f t="shared" si="2"/>
        <v>0.33769359158483098</v>
      </c>
      <c r="D24" s="59">
        <f>SUM(D67+D131+D155)</f>
        <v>85</v>
      </c>
      <c r="E24" s="59">
        <f t="shared" si="6"/>
        <v>2</v>
      </c>
      <c r="F24" s="59">
        <f>SUM(F67+F131+F155)</f>
        <v>0</v>
      </c>
      <c r="G24" s="59">
        <f t="shared" ref="G24:L24" si="15">SUM(G67+G131+G155)</f>
        <v>0</v>
      </c>
      <c r="H24" s="59">
        <f t="shared" si="15"/>
        <v>0</v>
      </c>
      <c r="I24" s="59">
        <f t="shared" si="15"/>
        <v>0</v>
      </c>
      <c r="J24" s="59">
        <f t="shared" si="15"/>
        <v>0</v>
      </c>
      <c r="K24" s="59">
        <f t="shared" si="15"/>
        <v>1</v>
      </c>
      <c r="L24" s="60">
        <f t="shared" si="15"/>
        <v>1</v>
      </c>
    </row>
    <row r="25" spans="1:17" s="15" customFormat="1" ht="24.95" customHeight="1" x14ac:dyDescent="0.25">
      <c r="A25" s="61"/>
      <c r="B25" s="62"/>
      <c r="C25" s="63"/>
      <c r="D25" s="23"/>
      <c r="E25" s="64"/>
      <c r="F25" s="64"/>
      <c r="G25" s="64"/>
      <c r="H25" s="64"/>
      <c r="I25" s="64"/>
      <c r="J25" s="64"/>
      <c r="K25" s="64"/>
      <c r="L25" s="65"/>
    </row>
    <row r="26" spans="1:17" ht="24.95" customHeight="1" x14ac:dyDescent="0.25">
      <c r="A26" s="66" t="s">
        <v>132</v>
      </c>
      <c r="B26" s="49">
        <f t="shared" ref="B26:B46" si="16">D26+E26</f>
        <v>5702</v>
      </c>
      <c r="C26" s="30">
        <f>B26/$B$12*100</f>
        <v>22.132515623180531</v>
      </c>
      <c r="D26" s="67">
        <f>SUM(+D27+D34+D41)</f>
        <v>3130</v>
      </c>
      <c r="E26" s="67">
        <f>SUM(F26:L26)</f>
        <v>2572</v>
      </c>
      <c r="F26" s="67">
        <f t="shared" ref="F26:L26" si="17">SUM(+F27+F34+F41)</f>
        <v>290</v>
      </c>
      <c r="G26" s="67">
        <f t="shared" si="17"/>
        <v>164</v>
      </c>
      <c r="H26" s="67">
        <f t="shared" si="17"/>
        <v>299</v>
      </c>
      <c r="I26" s="67">
        <f t="shared" si="17"/>
        <v>217</v>
      </c>
      <c r="J26" s="67">
        <f t="shared" si="17"/>
        <v>649</v>
      </c>
      <c r="K26" s="67">
        <f t="shared" si="17"/>
        <v>483</v>
      </c>
      <c r="L26" s="68">
        <f t="shared" si="17"/>
        <v>470</v>
      </c>
      <c r="M26" s="16"/>
    </row>
    <row r="27" spans="1:17" ht="24.95" customHeight="1" x14ac:dyDescent="0.25">
      <c r="A27" s="52" t="s">
        <v>23</v>
      </c>
      <c r="B27" s="49">
        <f t="shared" si="16"/>
        <v>263</v>
      </c>
      <c r="C27" s="30">
        <f>B27/$B$12*100</f>
        <v>1.0208438458254085</v>
      </c>
      <c r="D27" s="23">
        <f>SUM(D28:D33)</f>
        <v>197</v>
      </c>
      <c r="E27" s="23">
        <f t="shared" ref="E27:E33" si="18">SUM(F27:L27)</f>
        <v>66</v>
      </c>
      <c r="F27" s="23">
        <f t="shared" ref="F27:L27" si="19">SUM(F28:F33)</f>
        <v>33</v>
      </c>
      <c r="G27" s="23">
        <f t="shared" si="19"/>
        <v>0</v>
      </c>
      <c r="H27" s="23">
        <f t="shared" si="19"/>
        <v>0</v>
      </c>
      <c r="I27" s="23">
        <f t="shared" si="19"/>
        <v>0</v>
      </c>
      <c r="J27" s="23">
        <f t="shared" si="19"/>
        <v>12</v>
      </c>
      <c r="K27" s="23">
        <f t="shared" si="19"/>
        <v>0</v>
      </c>
      <c r="L27" s="24">
        <f t="shared" si="19"/>
        <v>21</v>
      </c>
      <c r="M27" s="16"/>
    </row>
    <row r="28" spans="1:17" ht="24.95" customHeight="1" x14ac:dyDescent="0.25">
      <c r="A28" s="69" t="s">
        <v>24</v>
      </c>
      <c r="B28" s="58">
        <f>D28+E28</f>
        <v>141</v>
      </c>
      <c r="C28" s="46">
        <f>+B28/$B$12*100</f>
        <v>0.54729651049955363</v>
      </c>
      <c r="D28" s="70">
        <v>94</v>
      </c>
      <c r="E28" s="26">
        <f t="shared" si="18"/>
        <v>47</v>
      </c>
      <c r="F28" s="70">
        <v>14</v>
      </c>
      <c r="G28" s="70"/>
      <c r="H28" s="70"/>
      <c r="I28" s="70"/>
      <c r="J28" s="70">
        <v>12</v>
      </c>
      <c r="K28" s="70"/>
      <c r="L28" s="71">
        <v>21</v>
      </c>
    </row>
    <row r="29" spans="1:17" ht="24.95" customHeight="1" x14ac:dyDescent="0.25">
      <c r="A29" s="69" t="s">
        <v>25</v>
      </c>
      <c r="B29" s="58">
        <f t="shared" si="16"/>
        <v>30</v>
      </c>
      <c r="C29" s="46">
        <f t="shared" ref="C29:C46" si="20">+B29/$B$12*100</f>
        <v>0.11644606606373482</v>
      </c>
      <c r="D29" s="70">
        <v>11</v>
      </c>
      <c r="E29" s="26">
        <f t="shared" si="18"/>
        <v>19</v>
      </c>
      <c r="F29" s="70">
        <v>19</v>
      </c>
      <c r="G29" s="70"/>
      <c r="H29" s="70"/>
      <c r="I29" s="70"/>
      <c r="J29" s="70"/>
      <c r="K29" s="70"/>
      <c r="L29" s="71"/>
    </row>
    <row r="30" spans="1:17" ht="24.95" customHeight="1" x14ac:dyDescent="0.25">
      <c r="A30" s="69" t="s">
        <v>26</v>
      </c>
      <c r="B30" s="58">
        <f t="shared" si="16"/>
        <v>19</v>
      </c>
      <c r="C30" s="46">
        <f t="shared" si="20"/>
        <v>7.3749175173698722E-2</v>
      </c>
      <c r="D30" s="70">
        <v>19</v>
      </c>
      <c r="E30" s="26">
        <f t="shared" si="18"/>
        <v>0</v>
      </c>
      <c r="F30" s="70"/>
      <c r="G30" s="70"/>
      <c r="H30" s="70"/>
      <c r="I30" s="70"/>
      <c r="J30" s="70"/>
      <c r="K30" s="70"/>
      <c r="L30" s="71"/>
    </row>
    <row r="31" spans="1:17" ht="24.95" customHeight="1" x14ac:dyDescent="0.25">
      <c r="A31" s="69" t="s">
        <v>27</v>
      </c>
      <c r="B31" s="58">
        <f t="shared" si="16"/>
        <v>22</v>
      </c>
      <c r="C31" s="46">
        <f t="shared" si="20"/>
        <v>8.5393781780072189E-2</v>
      </c>
      <c r="D31" s="70">
        <v>22</v>
      </c>
      <c r="E31" s="26">
        <f t="shared" si="18"/>
        <v>0</v>
      </c>
      <c r="F31" s="70"/>
      <c r="G31" s="70"/>
      <c r="H31" s="70"/>
      <c r="I31" s="70"/>
      <c r="J31" s="70"/>
      <c r="K31" s="70"/>
      <c r="L31" s="71"/>
    </row>
    <row r="32" spans="1:17" ht="24.95" customHeight="1" x14ac:dyDescent="0.25">
      <c r="A32" s="69" t="s">
        <v>28</v>
      </c>
      <c r="B32" s="58">
        <f t="shared" si="16"/>
        <v>29</v>
      </c>
      <c r="C32" s="46">
        <f t="shared" si="20"/>
        <v>0.112564530528277</v>
      </c>
      <c r="D32" s="70">
        <v>29</v>
      </c>
      <c r="E32" s="26">
        <f t="shared" si="18"/>
        <v>0</v>
      </c>
      <c r="F32" s="70"/>
      <c r="G32" s="70"/>
      <c r="H32" s="70"/>
      <c r="I32" s="70"/>
      <c r="J32" s="70"/>
      <c r="K32" s="70"/>
      <c r="L32" s="71"/>
    </row>
    <row r="33" spans="1:13" ht="24.95" customHeight="1" x14ac:dyDescent="0.25">
      <c r="A33" s="69" t="s">
        <v>29</v>
      </c>
      <c r="B33" s="58">
        <f t="shared" si="16"/>
        <v>22</v>
      </c>
      <c r="C33" s="46">
        <f t="shared" si="20"/>
        <v>8.5393781780072189E-2</v>
      </c>
      <c r="D33" s="70">
        <v>22</v>
      </c>
      <c r="E33" s="26">
        <f t="shared" si="18"/>
        <v>0</v>
      </c>
      <c r="F33" s="70"/>
      <c r="G33" s="70"/>
      <c r="H33" s="70"/>
      <c r="I33" s="70"/>
      <c r="J33" s="70"/>
      <c r="K33" s="70"/>
      <c r="L33" s="71"/>
    </row>
    <row r="34" spans="1:13" ht="24.95" customHeight="1" x14ac:dyDescent="0.25">
      <c r="A34" s="29" t="s">
        <v>30</v>
      </c>
      <c r="B34" s="49">
        <f t="shared" si="16"/>
        <v>2399</v>
      </c>
      <c r="C34" s="30">
        <f>B34/$B$12*100</f>
        <v>9.3118037495633263</v>
      </c>
      <c r="D34" s="23">
        <f>SUM(D35:D40)</f>
        <v>1603</v>
      </c>
      <c r="E34" s="23">
        <f>SUM(F34:L34)</f>
        <v>796</v>
      </c>
      <c r="F34" s="23">
        <f>SUM(F35:F40)</f>
        <v>78</v>
      </c>
      <c r="G34" s="23">
        <f t="shared" ref="G34:L34" si="21">SUM(G35:G40)</f>
        <v>15</v>
      </c>
      <c r="H34" s="23">
        <f t="shared" si="21"/>
        <v>72</v>
      </c>
      <c r="I34" s="23">
        <f t="shared" si="21"/>
        <v>10</v>
      </c>
      <c r="J34" s="23">
        <f t="shared" si="21"/>
        <v>305</v>
      </c>
      <c r="K34" s="23">
        <f t="shared" si="21"/>
        <v>81</v>
      </c>
      <c r="L34" s="24">
        <f t="shared" si="21"/>
        <v>235</v>
      </c>
    </row>
    <row r="35" spans="1:13" ht="24.95" customHeight="1" x14ac:dyDescent="0.25">
      <c r="A35" s="69" t="s">
        <v>31</v>
      </c>
      <c r="B35" s="58">
        <f t="shared" si="16"/>
        <v>340</v>
      </c>
      <c r="C35" s="46">
        <f t="shared" si="20"/>
        <v>1.3197220820556612</v>
      </c>
      <c r="D35" s="70">
        <v>285</v>
      </c>
      <c r="E35" s="26">
        <f>SUM(F35:L35)</f>
        <v>55</v>
      </c>
      <c r="F35" s="70">
        <v>9</v>
      </c>
      <c r="G35" s="70">
        <v>15</v>
      </c>
      <c r="H35" s="70"/>
      <c r="I35" s="70"/>
      <c r="J35" s="70">
        <v>18</v>
      </c>
      <c r="K35" s="70">
        <v>7</v>
      </c>
      <c r="L35" s="71">
        <v>6</v>
      </c>
    </row>
    <row r="36" spans="1:13" ht="24.95" customHeight="1" x14ac:dyDescent="0.25">
      <c r="A36" s="69" t="s">
        <v>32</v>
      </c>
      <c r="B36" s="72">
        <f t="shared" si="16"/>
        <v>1462</v>
      </c>
      <c r="C36" s="46">
        <f t="shared" si="20"/>
        <v>5.6748049528393434</v>
      </c>
      <c r="D36" s="70">
        <v>793</v>
      </c>
      <c r="E36" s="26">
        <f>SUM(F36:L36)</f>
        <v>669</v>
      </c>
      <c r="F36" s="70">
        <v>63</v>
      </c>
      <c r="G36" s="70"/>
      <c r="H36" s="70">
        <v>71</v>
      </c>
      <c r="I36" s="70">
        <v>1</v>
      </c>
      <c r="J36" s="70">
        <v>265</v>
      </c>
      <c r="K36" s="70">
        <v>54</v>
      </c>
      <c r="L36" s="71">
        <v>215</v>
      </c>
    </row>
    <row r="37" spans="1:13" ht="24.95" customHeight="1" x14ac:dyDescent="0.25">
      <c r="A37" s="69" t="s">
        <v>33</v>
      </c>
      <c r="B37" s="72">
        <f t="shared" si="16"/>
        <v>87</v>
      </c>
      <c r="C37" s="46">
        <f t="shared" si="20"/>
        <v>0.33769359158483098</v>
      </c>
      <c r="D37" s="70">
        <v>84</v>
      </c>
      <c r="E37" s="26">
        <f>SUM(F37:L37)</f>
        <v>3</v>
      </c>
      <c r="F37" s="70">
        <v>2</v>
      </c>
      <c r="G37" s="70"/>
      <c r="H37" s="70"/>
      <c r="I37" s="70"/>
      <c r="J37" s="70"/>
      <c r="K37" s="70">
        <v>1</v>
      </c>
      <c r="L37" s="71"/>
    </row>
    <row r="38" spans="1:13" ht="24.95" customHeight="1" x14ac:dyDescent="0.25">
      <c r="A38" s="69" t="s">
        <v>34</v>
      </c>
      <c r="B38" s="58">
        <f t="shared" si="16"/>
        <v>58</v>
      </c>
      <c r="C38" s="46">
        <f t="shared" si="20"/>
        <v>0.225129061056554</v>
      </c>
      <c r="D38" s="70">
        <v>54</v>
      </c>
      <c r="E38" s="26">
        <f t="shared" ref="E38:E46" si="22">SUM(F38:L38)</f>
        <v>4</v>
      </c>
      <c r="F38" s="70"/>
      <c r="G38" s="70"/>
      <c r="H38" s="70"/>
      <c r="I38" s="70"/>
      <c r="J38" s="70"/>
      <c r="K38" s="70">
        <v>2</v>
      </c>
      <c r="L38" s="71">
        <v>2</v>
      </c>
    </row>
    <row r="39" spans="1:13" ht="24.95" customHeight="1" x14ac:dyDescent="0.25">
      <c r="A39" s="69" t="s">
        <v>35</v>
      </c>
      <c r="B39" s="58">
        <f t="shared" si="16"/>
        <v>73</v>
      </c>
      <c r="C39" s="46">
        <f t="shared" si="20"/>
        <v>0.28335209408842138</v>
      </c>
      <c r="D39" s="70">
        <v>70</v>
      </c>
      <c r="E39" s="26">
        <f t="shared" si="22"/>
        <v>3</v>
      </c>
      <c r="F39" s="70"/>
      <c r="G39" s="70"/>
      <c r="H39" s="70">
        <v>1</v>
      </c>
      <c r="I39" s="70"/>
      <c r="J39" s="70">
        <v>2</v>
      </c>
      <c r="K39" s="70"/>
      <c r="L39" s="71"/>
    </row>
    <row r="40" spans="1:13" ht="24.95" customHeight="1" x14ac:dyDescent="0.25">
      <c r="A40" s="69" t="s">
        <v>36</v>
      </c>
      <c r="B40" s="58">
        <f t="shared" si="16"/>
        <v>379</v>
      </c>
      <c r="C40" s="46">
        <f t="shared" si="20"/>
        <v>1.4711019679385164</v>
      </c>
      <c r="D40" s="70">
        <v>317</v>
      </c>
      <c r="E40" s="26">
        <f t="shared" si="22"/>
        <v>62</v>
      </c>
      <c r="F40" s="70">
        <v>4</v>
      </c>
      <c r="G40" s="70"/>
      <c r="H40" s="70"/>
      <c r="I40" s="70">
        <v>9</v>
      </c>
      <c r="J40" s="70">
        <v>20</v>
      </c>
      <c r="K40" s="70">
        <v>17</v>
      </c>
      <c r="L40" s="71">
        <v>12</v>
      </c>
    </row>
    <row r="41" spans="1:13" ht="24.95" customHeight="1" x14ac:dyDescent="0.25">
      <c r="A41" s="29" t="s">
        <v>37</v>
      </c>
      <c r="B41" s="49">
        <f t="shared" si="16"/>
        <v>3040</v>
      </c>
      <c r="C41" s="30">
        <f>B41/$B$12*100</f>
        <v>11.799868027791796</v>
      </c>
      <c r="D41" s="19">
        <f>SUM(D42:D46)</f>
        <v>1330</v>
      </c>
      <c r="E41" s="23">
        <f t="shared" si="22"/>
        <v>1710</v>
      </c>
      <c r="F41" s="23">
        <f t="shared" ref="F41:I41" si="23">SUM(F42:F46)</f>
        <v>179</v>
      </c>
      <c r="G41" s="23">
        <f t="shared" si="23"/>
        <v>149</v>
      </c>
      <c r="H41" s="23">
        <f t="shared" si="23"/>
        <v>227</v>
      </c>
      <c r="I41" s="23">
        <f t="shared" si="23"/>
        <v>207</v>
      </c>
      <c r="J41" s="23">
        <f>SUM(J42:J46)</f>
        <v>332</v>
      </c>
      <c r="K41" s="23">
        <f>SUM(K42:K46)</f>
        <v>402</v>
      </c>
      <c r="L41" s="24">
        <f>SUM(L42:L46)</f>
        <v>214</v>
      </c>
    </row>
    <row r="42" spans="1:13" ht="24.95" customHeight="1" x14ac:dyDescent="0.25">
      <c r="A42" s="69" t="s">
        <v>38</v>
      </c>
      <c r="B42" s="58">
        <f t="shared" si="16"/>
        <v>124</v>
      </c>
      <c r="C42" s="46">
        <f t="shared" si="20"/>
        <v>0.48131040639677058</v>
      </c>
      <c r="D42" s="70">
        <v>124</v>
      </c>
      <c r="E42" s="26">
        <f>SUM(F42:L42)</f>
        <v>0</v>
      </c>
      <c r="F42" s="70"/>
      <c r="G42" s="70"/>
      <c r="H42" s="70"/>
      <c r="I42" s="70"/>
      <c r="J42" s="70"/>
      <c r="K42" s="70"/>
      <c r="L42" s="71"/>
    </row>
    <row r="43" spans="1:13" ht="24.95" customHeight="1" x14ac:dyDescent="0.25">
      <c r="A43" s="69" t="s">
        <v>39</v>
      </c>
      <c r="B43" s="72">
        <f t="shared" si="16"/>
        <v>1133</v>
      </c>
      <c r="C43" s="46">
        <f t="shared" si="20"/>
        <v>4.3977797616737178</v>
      </c>
      <c r="D43" s="70">
        <v>378</v>
      </c>
      <c r="E43" s="26">
        <f t="shared" si="22"/>
        <v>755</v>
      </c>
      <c r="F43" s="70">
        <v>66</v>
      </c>
      <c r="G43" s="70">
        <v>79</v>
      </c>
      <c r="H43" s="70">
        <v>121</v>
      </c>
      <c r="I43" s="70">
        <v>68</v>
      </c>
      <c r="J43" s="70">
        <v>202</v>
      </c>
      <c r="K43" s="70">
        <v>114</v>
      </c>
      <c r="L43" s="71">
        <v>105</v>
      </c>
    </row>
    <row r="44" spans="1:13" ht="24.95" customHeight="1" x14ac:dyDescent="0.25">
      <c r="A44" s="69" t="s">
        <v>40</v>
      </c>
      <c r="B44" s="58">
        <f t="shared" si="16"/>
        <v>957</v>
      </c>
      <c r="C44" s="46">
        <f t="shared" si="20"/>
        <v>3.7146295074331404</v>
      </c>
      <c r="D44" s="70">
        <v>625</v>
      </c>
      <c r="E44" s="26">
        <f t="shared" si="22"/>
        <v>332</v>
      </c>
      <c r="F44" s="70">
        <v>1</v>
      </c>
      <c r="G44" s="70"/>
      <c r="H44" s="70"/>
      <c r="I44" s="70">
        <v>117</v>
      </c>
      <c r="J44" s="70"/>
      <c r="K44" s="70">
        <v>213</v>
      </c>
      <c r="L44" s="71">
        <v>1</v>
      </c>
    </row>
    <row r="45" spans="1:13" ht="24.95" customHeight="1" x14ac:dyDescent="0.25">
      <c r="A45" s="69" t="s">
        <v>41</v>
      </c>
      <c r="B45" s="58">
        <f t="shared" si="16"/>
        <v>349</v>
      </c>
      <c r="C45" s="46">
        <f t="shared" si="20"/>
        <v>1.3546559018747817</v>
      </c>
      <c r="D45" s="70">
        <v>113</v>
      </c>
      <c r="E45" s="26">
        <f t="shared" si="22"/>
        <v>236</v>
      </c>
      <c r="F45" s="70">
        <v>45</v>
      </c>
      <c r="G45" s="70">
        <v>35</v>
      </c>
      <c r="H45" s="70">
        <v>32</v>
      </c>
      <c r="I45" s="70">
        <v>22</v>
      </c>
      <c r="J45" s="70">
        <v>63</v>
      </c>
      <c r="K45" s="70"/>
      <c r="L45" s="71">
        <v>39</v>
      </c>
    </row>
    <row r="46" spans="1:13" ht="24.95" customHeight="1" x14ac:dyDescent="0.25">
      <c r="A46" s="69" t="s">
        <v>42</v>
      </c>
      <c r="B46" s="58">
        <f t="shared" si="16"/>
        <v>477</v>
      </c>
      <c r="C46" s="46">
        <f t="shared" si="20"/>
        <v>1.8514924504133834</v>
      </c>
      <c r="D46" s="70">
        <v>90</v>
      </c>
      <c r="E46" s="26">
        <f t="shared" si="22"/>
        <v>387</v>
      </c>
      <c r="F46" s="70">
        <v>67</v>
      </c>
      <c r="G46" s="70">
        <v>35</v>
      </c>
      <c r="H46" s="70">
        <v>74</v>
      </c>
      <c r="I46" s="70"/>
      <c r="J46" s="70">
        <v>67</v>
      </c>
      <c r="K46" s="70">
        <v>75</v>
      </c>
      <c r="L46" s="71">
        <v>69</v>
      </c>
    </row>
    <row r="47" spans="1:13" ht="24.95" customHeight="1" x14ac:dyDescent="0.25">
      <c r="A47" s="29"/>
      <c r="B47" s="49"/>
      <c r="C47" s="73"/>
      <c r="D47" s="23"/>
      <c r="E47" s="23"/>
      <c r="F47" s="23"/>
      <c r="G47" s="23"/>
      <c r="H47" s="23"/>
      <c r="I47" s="23"/>
      <c r="J47" s="23"/>
      <c r="K47" s="23"/>
      <c r="L47" s="24"/>
    </row>
    <row r="48" spans="1:13" ht="24.95" customHeight="1" x14ac:dyDescent="0.25">
      <c r="A48" s="74" t="s">
        <v>133</v>
      </c>
      <c r="B48" s="75">
        <f>D48+E48</f>
        <v>2854</v>
      </c>
      <c r="C48" s="30">
        <f>B48/$B$12*100</f>
        <v>11.07790241819664</v>
      </c>
      <c r="D48" s="76">
        <f>D49+D51+D59+D63+D67</f>
        <v>1838</v>
      </c>
      <c r="E48" s="76">
        <f>SUM(F48:L48)</f>
        <v>1016</v>
      </c>
      <c r="F48" s="76">
        <f>F49+F51+F59+F63+F67</f>
        <v>231</v>
      </c>
      <c r="G48" s="76">
        <f t="shared" ref="G48:K48" si="24">G49+G51+G59+G63+G67</f>
        <v>59</v>
      </c>
      <c r="H48" s="76">
        <f t="shared" si="24"/>
        <v>80</v>
      </c>
      <c r="I48" s="76">
        <f t="shared" si="24"/>
        <v>54</v>
      </c>
      <c r="J48" s="76">
        <f t="shared" si="24"/>
        <v>350</v>
      </c>
      <c r="K48" s="76">
        <f t="shared" si="24"/>
        <v>122</v>
      </c>
      <c r="L48" s="77">
        <f>L49+L51+L59+L63+L67</f>
        <v>120</v>
      </c>
      <c r="M48" s="16"/>
    </row>
    <row r="49" spans="1:24" ht="24.95" customHeight="1" x14ac:dyDescent="0.25">
      <c r="A49" s="74" t="s">
        <v>126</v>
      </c>
      <c r="B49" s="78">
        <f t="shared" ref="B49:B67" si="25">D49+E49</f>
        <v>51</v>
      </c>
      <c r="C49" s="30">
        <f>B49/$B$12*100</f>
        <v>0.19795831230834918</v>
      </c>
      <c r="D49" s="87">
        <f>SUM(D50)</f>
        <v>51</v>
      </c>
      <c r="E49" s="23">
        <f>SUM(F49:L49)</f>
        <v>0</v>
      </c>
      <c r="F49" s="76"/>
      <c r="G49" s="76"/>
      <c r="H49" s="76"/>
      <c r="I49" s="76"/>
      <c r="J49" s="76"/>
      <c r="K49" s="76"/>
      <c r="L49" s="77"/>
      <c r="M49" s="16"/>
    </row>
    <row r="50" spans="1:24" ht="24.95" customHeight="1" x14ac:dyDescent="0.25">
      <c r="A50" s="69" t="s">
        <v>137</v>
      </c>
      <c r="B50" s="106">
        <f t="shared" si="25"/>
        <v>51</v>
      </c>
      <c r="C50" s="86">
        <f>B50/$B$12*100</f>
        <v>0.19795831230834918</v>
      </c>
      <c r="D50" s="70">
        <v>51</v>
      </c>
      <c r="E50" s="26">
        <f>SUM(F50:L50)</f>
        <v>0</v>
      </c>
      <c r="F50" s="76"/>
      <c r="G50" s="76"/>
      <c r="H50" s="76"/>
      <c r="I50" s="76"/>
      <c r="J50" s="76"/>
      <c r="K50" s="76"/>
      <c r="L50" s="77"/>
      <c r="M50" s="16"/>
    </row>
    <row r="51" spans="1:24" ht="24.95" customHeight="1" x14ac:dyDescent="0.25">
      <c r="A51" s="29" t="s">
        <v>30</v>
      </c>
      <c r="B51" s="78">
        <f t="shared" si="25"/>
        <v>1848</v>
      </c>
      <c r="C51" s="30">
        <f>B51/$B$12*100</f>
        <v>7.173077669526065</v>
      </c>
      <c r="D51" s="23">
        <f>SUM(D52:D58)</f>
        <v>1367</v>
      </c>
      <c r="E51" s="23">
        <f>SUM(F51:L51)</f>
        <v>481</v>
      </c>
      <c r="F51" s="55">
        <f t="shared" ref="F51:G51" si="26">SUM(F52:F58)</f>
        <v>153</v>
      </c>
      <c r="G51" s="55">
        <f t="shared" si="26"/>
        <v>0</v>
      </c>
      <c r="H51" s="55">
        <f>SUM(H52:H58)</f>
        <v>4</v>
      </c>
      <c r="I51" s="23">
        <f t="shared" ref="I51:L51" si="27">SUM(I52:I58)</f>
        <v>7</v>
      </c>
      <c r="J51" s="23">
        <f t="shared" si="27"/>
        <v>217</v>
      </c>
      <c r="K51" s="23">
        <f t="shared" si="27"/>
        <v>29</v>
      </c>
      <c r="L51" s="24">
        <f t="shared" si="27"/>
        <v>71</v>
      </c>
      <c r="M51" s="16"/>
    </row>
    <row r="52" spans="1:24" ht="24.95" customHeight="1" x14ac:dyDescent="0.25">
      <c r="A52" s="69" t="s">
        <v>43</v>
      </c>
      <c r="B52" s="58">
        <f t="shared" si="25"/>
        <v>13</v>
      </c>
      <c r="C52" s="46">
        <f t="shared" ref="C52:C66" si="28">+B52/$B$12*100</f>
        <v>5.0459961960951753E-2</v>
      </c>
      <c r="D52" s="70">
        <v>13</v>
      </c>
      <c r="E52" s="23">
        <f t="shared" ref="E52:E55" si="29">SUM(F52:L52)</f>
        <v>0</v>
      </c>
      <c r="F52" s="70"/>
      <c r="G52" s="70"/>
      <c r="H52" s="70"/>
      <c r="I52" s="70"/>
      <c r="J52" s="70"/>
      <c r="K52" s="70"/>
      <c r="L52" s="71"/>
    </row>
    <row r="53" spans="1:24" s="17" customFormat="1" ht="24.95" customHeight="1" x14ac:dyDescent="0.25">
      <c r="A53" s="69" t="s">
        <v>44</v>
      </c>
      <c r="B53" s="58">
        <f t="shared" si="25"/>
        <v>146</v>
      </c>
      <c r="C53" s="46">
        <f t="shared" si="28"/>
        <v>0.56670418817684276</v>
      </c>
      <c r="D53" s="70">
        <v>146</v>
      </c>
      <c r="E53" s="26">
        <f t="shared" si="29"/>
        <v>0</v>
      </c>
      <c r="F53" s="70"/>
      <c r="G53" s="70"/>
      <c r="H53" s="70"/>
      <c r="I53" s="70"/>
      <c r="J53" s="70"/>
      <c r="K53" s="70"/>
      <c r="L53" s="71"/>
      <c r="M53" s="8"/>
      <c r="N53" s="8"/>
    </row>
    <row r="54" spans="1:24" s="17" customFormat="1" ht="24.95" customHeight="1" x14ac:dyDescent="0.25">
      <c r="A54" s="69" t="s">
        <v>45</v>
      </c>
      <c r="B54" s="58">
        <f t="shared" si="25"/>
        <v>259</v>
      </c>
      <c r="C54" s="46">
        <f t="shared" si="28"/>
        <v>1.0053177036835772</v>
      </c>
      <c r="D54" s="70">
        <v>205</v>
      </c>
      <c r="E54" s="26">
        <f t="shared" si="29"/>
        <v>54</v>
      </c>
      <c r="F54" s="70">
        <v>2</v>
      </c>
      <c r="G54" s="70"/>
      <c r="H54" s="70">
        <v>1</v>
      </c>
      <c r="I54" s="70">
        <v>7</v>
      </c>
      <c r="J54" s="70">
        <v>26</v>
      </c>
      <c r="K54" s="70">
        <v>1</v>
      </c>
      <c r="L54" s="71">
        <v>17</v>
      </c>
      <c r="M54" s="8"/>
      <c r="N54" s="8"/>
    </row>
    <row r="55" spans="1:24" s="17" customFormat="1" ht="24.95" customHeight="1" x14ac:dyDescent="0.25">
      <c r="A55" s="69" t="s">
        <v>46</v>
      </c>
      <c r="B55" s="72">
        <f t="shared" si="25"/>
        <v>1225</v>
      </c>
      <c r="C55" s="46">
        <f t="shared" si="28"/>
        <v>4.754881030935838</v>
      </c>
      <c r="D55" s="70">
        <v>829</v>
      </c>
      <c r="E55" s="26">
        <f t="shared" si="29"/>
        <v>396</v>
      </c>
      <c r="F55" s="70">
        <v>144</v>
      </c>
      <c r="G55" s="70"/>
      <c r="H55" s="70"/>
      <c r="I55" s="70"/>
      <c r="J55" s="70">
        <v>186</v>
      </c>
      <c r="K55" s="70">
        <v>24</v>
      </c>
      <c r="L55" s="71">
        <v>42</v>
      </c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</row>
    <row r="56" spans="1:24" s="17" customFormat="1" ht="24.95" customHeight="1" x14ac:dyDescent="0.25">
      <c r="A56" s="69" t="s">
        <v>47</v>
      </c>
      <c r="B56" s="58">
        <f t="shared" si="25"/>
        <v>6</v>
      </c>
      <c r="C56" s="46">
        <f t="shared" si="28"/>
        <v>2.3289213212746962E-2</v>
      </c>
      <c r="D56" s="70">
        <v>6</v>
      </c>
      <c r="E56" s="26">
        <f>SUM(F56:L56)</f>
        <v>0</v>
      </c>
      <c r="F56" s="70"/>
      <c r="G56" s="70"/>
      <c r="H56" s="70"/>
      <c r="I56" s="70"/>
      <c r="J56" s="70"/>
      <c r="K56" s="70"/>
      <c r="L56" s="71"/>
      <c r="M56" s="8"/>
      <c r="N56" s="8"/>
    </row>
    <row r="57" spans="1:24" ht="24.95" customHeight="1" x14ac:dyDescent="0.25">
      <c r="A57" s="69" t="s">
        <v>48</v>
      </c>
      <c r="B57" s="58">
        <f t="shared" si="25"/>
        <v>189</v>
      </c>
      <c r="C57" s="46">
        <f t="shared" si="28"/>
        <v>0.73361021620152933</v>
      </c>
      <c r="D57" s="70">
        <v>158</v>
      </c>
      <c r="E57" s="26">
        <f>SUM(F57:L57)</f>
        <v>31</v>
      </c>
      <c r="F57" s="70">
        <v>7</v>
      </c>
      <c r="G57" s="70"/>
      <c r="H57" s="70">
        <v>3</v>
      </c>
      <c r="I57" s="70"/>
      <c r="J57" s="70">
        <v>5</v>
      </c>
      <c r="K57" s="70">
        <v>4</v>
      </c>
      <c r="L57" s="71">
        <v>12</v>
      </c>
      <c r="O57" s="17"/>
      <c r="P57" s="17"/>
      <c r="Q57" s="17"/>
      <c r="R57" s="17"/>
      <c r="S57" s="17"/>
      <c r="T57" s="17"/>
      <c r="U57" s="17"/>
      <c r="V57" s="17"/>
      <c r="W57" s="17"/>
      <c r="X57" s="17"/>
    </row>
    <row r="58" spans="1:24" ht="24.95" customHeight="1" x14ac:dyDescent="0.25">
      <c r="A58" s="69" t="s">
        <v>49</v>
      </c>
      <c r="B58" s="58">
        <f t="shared" si="25"/>
        <v>10</v>
      </c>
      <c r="C58" s="46">
        <f t="shared" si="28"/>
        <v>3.8815355354578272E-2</v>
      </c>
      <c r="D58" s="70">
        <v>10</v>
      </c>
      <c r="E58" s="26">
        <f>SUM(F58:L58)</f>
        <v>0</v>
      </c>
      <c r="F58" s="70"/>
      <c r="G58" s="70"/>
      <c r="H58" s="70"/>
      <c r="I58" s="70"/>
      <c r="J58" s="70"/>
      <c r="K58" s="70"/>
      <c r="L58" s="71"/>
    </row>
    <row r="59" spans="1:24" ht="24.95" customHeight="1" x14ac:dyDescent="0.25">
      <c r="A59" s="29" t="s">
        <v>37</v>
      </c>
      <c r="B59" s="49">
        <f t="shared" si="25"/>
        <v>208</v>
      </c>
      <c r="C59" s="30">
        <f>B59/$B$12*100</f>
        <v>0.80735939137522805</v>
      </c>
      <c r="D59" s="23">
        <f>SUM(D60:D62)</f>
        <v>63</v>
      </c>
      <c r="E59" s="23">
        <f t="shared" ref="E59" si="30">SUM(F59:L59)</f>
        <v>145</v>
      </c>
      <c r="F59" s="23">
        <f>SUM(F60:F62)</f>
        <v>35</v>
      </c>
      <c r="G59" s="23">
        <f t="shared" ref="G59:L59" si="31">SUM(G60:G62)</f>
        <v>5</v>
      </c>
      <c r="H59" s="23">
        <f t="shared" si="31"/>
        <v>5</v>
      </c>
      <c r="I59" s="23">
        <f t="shared" si="31"/>
        <v>14</v>
      </c>
      <c r="J59" s="23">
        <f t="shared" si="31"/>
        <v>36</v>
      </c>
      <c r="K59" s="23">
        <f t="shared" si="31"/>
        <v>40</v>
      </c>
      <c r="L59" s="24">
        <f t="shared" si="31"/>
        <v>10</v>
      </c>
    </row>
    <row r="60" spans="1:24" ht="24.95" customHeight="1" x14ac:dyDescent="0.25">
      <c r="A60" s="69" t="s">
        <v>50</v>
      </c>
      <c r="B60" s="58">
        <f t="shared" si="25"/>
        <v>27</v>
      </c>
      <c r="C60" s="46">
        <f t="shared" si="28"/>
        <v>0.10480145945736133</v>
      </c>
      <c r="D60" s="70">
        <v>9</v>
      </c>
      <c r="E60" s="26">
        <f t="shared" ref="E60:E67" si="32">SUM(F60:L60)</f>
        <v>18</v>
      </c>
      <c r="F60" s="70"/>
      <c r="G60" s="70"/>
      <c r="H60" s="70"/>
      <c r="I60" s="70"/>
      <c r="J60" s="70">
        <v>1</v>
      </c>
      <c r="K60" s="70">
        <v>9</v>
      </c>
      <c r="L60" s="71">
        <v>8</v>
      </c>
    </row>
    <row r="61" spans="1:24" ht="24.95" customHeight="1" x14ac:dyDescent="0.25">
      <c r="A61" s="69" t="s">
        <v>51</v>
      </c>
      <c r="B61" s="58">
        <f t="shared" si="25"/>
        <v>180</v>
      </c>
      <c r="C61" s="46">
        <f t="shared" si="28"/>
        <v>0.69867639638240886</v>
      </c>
      <c r="D61" s="70">
        <v>53</v>
      </c>
      <c r="E61" s="26">
        <f t="shared" si="32"/>
        <v>127</v>
      </c>
      <c r="F61" s="70">
        <v>35</v>
      </c>
      <c r="G61" s="70">
        <v>5</v>
      </c>
      <c r="H61" s="70">
        <v>5</v>
      </c>
      <c r="I61" s="70">
        <v>14</v>
      </c>
      <c r="J61" s="70">
        <v>35</v>
      </c>
      <c r="K61" s="70">
        <v>31</v>
      </c>
      <c r="L61" s="71">
        <v>2</v>
      </c>
    </row>
    <row r="62" spans="1:24" ht="24.95" customHeight="1" x14ac:dyDescent="0.25">
      <c r="A62" s="104" t="s">
        <v>128</v>
      </c>
      <c r="B62" s="58">
        <f t="shared" ref="B62" si="33">D62+E62</f>
        <v>1</v>
      </c>
      <c r="C62" s="46">
        <f t="shared" ref="C62" si="34">+B62/$B$12*100</f>
        <v>3.8815355354578267E-3</v>
      </c>
      <c r="D62" s="70">
        <v>1</v>
      </c>
      <c r="E62" s="26">
        <f t="shared" si="32"/>
        <v>0</v>
      </c>
      <c r="F62" s="70"/>
      <c r="G62" s="70"/>
      <c r="H62" s="70"/>
      <c r="I62" s="70"/>
      <c r="J62" s="70"/>
      <c r="K62" s="70"/>
      <c r="L62" s="71"/>
    </row>
    <row r="63" spans="1:24" ht="24.95" customHeight="1" x14ac:dyDescent="0.25">
      <c r="A63" s="79" t="s">
        <v>52</v>
      </c>
      <c r="B63" s="49">
        <f t="shared" si="25"/>
        <v>745</v>
      </c>
      <c r="C63" s="30">
        <f>B63/$B$12*100</f>
        <v>2.8917439739160811</v>
      </c>
      <c r="D63" s="23">
        <f>SUM(D64:D66)</f>
        <v>356</v>
      </c>
      <c r="E63" s="23">
        <f t="shared" si="32"/>
        <v>389</v>
      </c>
      <c r="F63" s="23">
        <f>SUM(F64:F66)</f>
        <v>43</v>
      </c>
      <c r="G63" s="23">
        <f t="shared" ref="G63:L63" si="35">SUM(G64:G66)</f>
        <v>54</v>
      </c>
      <c r="H63" s="23">
        <f t="shared" si="35"/>
        <v>71</v>
      </c>
      <c r="I63" s="23">
        <f t="shared" si="35"/>
        <v>33</v>
      </c>
      <c r="J63" s="23">
        <f t="shared" si="35"/>
        <v>97</v>
      </c>
      <c r="K63" s="23">
        <f t="shared" si="35"/>
        <v>53</v>
      </c>
      <c r="L63" s="24">
        <f t="shared" si="35"/>
        <v>38</v>
      </c>
    </row>
    <row r="64" spans="1:24" ht="24.95" customHeight="1" x14ac:dyDescent="0.3">
      <c r="A64" s="69" t="s">
        <v>53</v>
      </c>
      <c r="B64" s="58">
        <f t="shared" si="25"/>
        <v>156</v>
      </c>
      <c r="C64" s="46">
        <f t="shared" si="28"/>
        <v>0.60551954353142101</v>
      </c>
      <c r="D64" s="70">
        <v>153</v>
      </c>
      <c r="E64" s="26">
        <f>SUM(F64:L64)</f>
        <v>3</v>
      </c>
      <c r="F64" s="70"/>
      <c r="G64" s="70">
        <v>2</v>
      </c>
      <c r="H64" s="70">
        <v>1</v>
      </c>
      <c r="I64" s="70"/>
      <c r="J64" s="70"/>
      <c r="K64" s="70"/>
      <c r="L64" s="80"/>
    </row>
    <row r="65" spans="1:15" ht="24.95" customHeight="1" x14ac:dyDescent="0.3">
      <c r="A65" s="69" t="s">
        <v>54</v>
      </c>
      <c r="B65" s="58">
        <f t="shared" si="25"/>
        <v>543</v>
      </c>
      <c r="C65" s="46">
        <f t="shared" si="28"/>
        <v>2.1076737957536</v>
      </c>
      <c r="D65" s="70">
        <v>162</v>
      </c>
      <c r="E65" s="26">
        <f t="shared" si="32"/>
        <v>381</v>
      </c>
      <c r="F65" s="70">
        <v>43</v>
      </c>
      <c r="G65" s="70">
        <v>52</v>
      </c>
      <c r="H65" s="70">
        <v>70</v>
      </c>
      <c r="I65" s="70">
        <v>32</v>
      </c>
      <c r="J65" s="70">
        <v>96</v>
      </c>
      <c r="K65" s="70">
        <v>50</v>
      </c>
      <c r="L65" s="80">
        <v>38</v>
      </c>
    </row>
    <row r="66" spans="1:15" ht="24.95" customHeight="1" x14ac:dyDescent="0.3">
      <c r="A66" s="69" t="s">
        <v>55</v>
      </c>
      <c r="B66" s="58">
        <f t="shared" si="25"/>
        <v>46</v>
      </c>
      <c r="C66" s="46">
        <f t="shared" si="28"/>
        <v>0.17855063463106005</v>
      </c>
      <c r="D66" s="70">
        <v>41</v>
      </c>
      <c r="E66" s="26">
        <f t="shared" si="32"/>
        <v>5</v>
      </c>
      <c r="F66" s="70"/>
      <c r="G66" s="70"/>
      <c r="H66" s="70"/>
      <c r="I66" s="70">
        <v>1</v>
      </c>
      <c r="J66" s="70">
        <v>1</v>
      </c>
      <c r="K66" s="70">
        <v>3</v>
      </c>
      <c r="L66" s="80"/>
    </row>
    <row r="67" spans="1:15" ht="24.95" customHeight="1" x14ac:dyDescent="0.25">
      <c r="A67" s="79" t="s">
        <v>106</v>
      </c>
      <c r="B67" s="49">
        <f t="shared" si="25"/>
        <v>2</v>
      </c>
      <c r="C67" s="30">
        <f>B67/$B$12*100</f>
        <v>7.7630710709156534E-3</v>
      </c>
      <c r="D67" s="23">
        <f>SUM(D68:D69)</f>
        <v>1</v>
      </c>
      <c r="E67" s="23">
        <f t="shared" si="32"/>
        <v>1</v>
      </c>
      <c r="F67" s="23">
        <f>SUM(F68:F69)</f>
        <v>0</v>
      </c>
      <c r="G67" s="23">
        <f t="shared" ref="G67:L67" si="36">SUM(G68:G69)</f>
        <v>0</v>
      </c>
      <c r="H67" s="23">
        <f t="shared" si="36"/>
        <v>0</v>
      </c>
      <c r="I67" s="23">
        <f t="shared" si="36"/>
        <v>0</v>
      </c>
      <c r="J67" s="23">
        <f t="shared" si="36"/>
        <v>0</v>
      </c>
      <c r="K67" s="23">
        <f t="shared" si="36"/>
        <v>0</v>
      </c>
      <c r="L67" s="24">
        <f t="shared" si="36"/>
        <v>1</v>
      </c>
    </row>
    <row r="68" spans="1:15" ht="24.95" customHeight="1" x14ac:dyDescent="0.25">
      <c r="A68" s="69" t="s">
        <v>107</v>
      </c>
      <c r="B68" s="58">
        <f t="shared" ref="B68:B69" si="37">D68+E68</f>
        <v>1</v>
      </c>
      <c r="C68" s="46">
        <f t="shared" ref="C68:C69" si="38">+B68/$B$12*100</f>
        <v>3.8815355354578267E-3</v>
      </c>
      <c r="D68" s="70"/>
      <c r="E68" s="26">
        <f t="shared" ref="E68:E69" si="39">SUM(F68:L68)</f>
        <v>1</v>
      </c>
      <c r="F68" s="70"/>
      <c r="G68" s="70"/>
      <c r="H68" s="70"/>
      <c r="I68" s="70"/>
      <c r="J68" s="70"/>
      <c r="K68" s="70"/>
      <c r="L68" s="71">
        <v>1</v>
      </c>
    </row>
    <row r="69" spans="1:15" ht="24.95" customHeight="1" x14ac:dyDescent="0.25">
      <c r="A69" s="69" t="s">
        <v>47</v>
      </c>
      <c r="B69" s="58">
        <f t="shared" si="37"/>
        <v>1</v>
      </c>
      <c r="C69" s="46">
        <f t="shared" si="38"/>
        <v>3.8815355354578267E-3</v>
      </c>
      <c r="D69" s="70">
        <v>1</v>
      </c>
      <c r="E69" s="26">
        <f t="shared" si="39"/>
        <v>0</v>
      </c>
      <c r="F69" s="70"/>
      <c r="G69" s="70"/>
      <c r="H69" s="70"/>
      <c r="I69" s="70"/>
      <c r="J69" s="70"/>
      <c r="K69" s="70"/>
      <c r="L69" s="71"/>
    </row>
    <row r="70" spans="1:15" x14ac:dyDescent="0.25">
      <c r="A70" s="112" t="s">
        <v>129</v>
      </c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</row>
    <row r="71" spans="1:15" x14ac:dyDescent="0.25">
      <c r="A71" s="112" t="s">
        <v>153</v>
      </c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</row>
    <row r="72" spans="1:15" x14ac:dyDescent="0.25">
      <c r="A72" s="18"/>
      <c r="B72" s="18"/>
      <c r="C72" s="18"/>
      <c r="D72" s="18"/>
      <c r="E72" s="10"/>
      <c r="F72" s="10"/>
      <c r="G72" s="10"/>
      <c r="H72" s="10"/>
      <c r="I72" s="10"/>
      <c r="J72" s="10"/>
      <c r="K72" s="10"/>
      <c r="L72" s="10"/>
    </row>
    <row r="73" spans="1:15" ht="21.95" customHeight="1" x14ac:dyDescent="0.25">
      <c r="A73" s="120" t="s">
        <v>0</v>
      </c>
      <c r="B73" s="116" t="s">
        <v>1</v>
      </c>
      <c r="C73" s="116"/>
      <c r="D73" s="116"/>
      <c r="E73" s="116"/>
      <c r="F73" s="116"/>
      <c r="G73" s="116"/>
      <c r="H73" s="116"/>
      <c r="I73" s="116"/>
      <c r="J73" s="116"/>
      <c r="K73" s="116"/>
      <c r="L73" s="117"/>
    </row>
    <row r="74" spans="1:15" ht="21.95" customHeight="1" x14ac:dyDescent="0.25">
      <c r="A74" s="121"/>
      <c r="B74" s="118" t="s">
        <v>2</v>
      </c>
      <c r="C74" s="118"/>
      <c r="D74" s="118" t="s">
        <v>3</v>
      </c>
      <c r="E74" s="118" t="s">
        <v>4</v>
      </c>
      <c r="F74" s="118"/>
      <c r="G74" s="118"/>
      <c r="H74" s="118"/>
      <c r="I74" s="118"/>
      <c r="J74" s="118"/>
      <c r="K74" s="118"/>
      <c r="L74" s="119"/>
    </row>
    <row r="75" spans="1:15" ht="51" customHeight="1" x14ac:dyDescent="0.25">
      <c r="A75" s="122"/>
      <c r="B75" s="37" t="s">
        <v>5</v>
      </c>
      <c r="C75" s="37" t="s">
        <v>6</v>
      </c>
      <c r="D75" s="118"/>
      <c r="E75" s="37" t="s">
        <v>7</v>
      </c>
      <c r="F75" s="37" t="s">
        <v>8</v>
      </c>
      <c r="G75" s="37" t="s">
        <v>9</v>
      </c>
      <c r="H75" s="37" t="s">
        <v>10</v>
      </c>
      <c r="I75" s="37" t="s">
        <v>11</v>
      </c>
      <c r="J75" s="37" t="s">
        <v>12</v>
      </c>
      <c r="K75" s="37" t="s">
        <v>13</v>
      </c>
      <c r="L75" s="38" t="s">
        <v>14</v>
      </c>
    </row>
    <row r="76" spans="1:15" ht="24.95" customHeight="1" x14ac:dyDescent="0.25">
      <c r="A76" s="39"/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2"/>
    </row>
    <row r="77" spans="1:15" ht="24.95" customHeight="1" x14ac:dyDescent="0.25">
      <c r="A77" s="83" t="s">
        <v>134</v>
      </c>
      <c r="B77" s="1">
        <f t="shared" ref="B77:B101" si="40">D77+E77</f>
        <v>6782</v>
      </c>
      <c r="C77" s="84">
        <f t="shared" ref="C77:C101" si="41">+B77/$B$12*100</f>
        <v>26.324574001474982</v>
      </c>
      <c r="D77" s="1">
        <f>D78+D80+D87+D90+D95+D102</f>
        <v>4678</v>
      </c>
      <c r="E77" s="1">
        <f>SUM(F77:L77)</f>
        <v>2104</v>
      </c>
      <c r="F77" s="1">
        <f>F78+F80+F87+F90+F95+F102</f>
        <v>242</v>
      </c>
      <c r="G77" s="1">
        <f t="shared" ref="G77:L77" si="42">G78+G80+G87+G90+G95+G102</f>
        <v>24</v>
      </c>
      <c r="H77" s="1">
        <f t="shared" si="42"/>
        <v>280</v>
      </c>
      <c r="I77" s="1">
        <f t="shared" si="42"/>
        <v>195</v>
      </c>
      <c r="J77" s="1">
        <f t="shared" si="42"/>
        <v>514</v>
      </c>
      <c r="K77" s="1">
        <f t="shared" si="42"/>
        <v>514</v>
      </c>
      <c r="L77" s="2">
        <f t="shared" si="42"/>
        <v>335</v>
      </c>
      <c r="M77" s="16"/>
    </row>
    <row r="78" spans="1:15" ht="24.95" customHeight="1" x14ac:dyDescent="0.25">
      <c r="A78" s="52" t="s">
        <v>138</v>
      </c>
      <c r="B78" s="1">
        <f t="shared" si="40"/>
        <v>17</v>
      </c>
      <c r="C78" s="30">
        <f>B78/$B$12*100</f>
        <v>6.5986104102783064E-2</v>
      </c>
      <c r="D78" s="85">
        <f>SUM(D79)</f>
        <v>17</v>
      </c>
      <c r="E78" s="19">
        <f>SUM(F78:L78)</f>
        <v>0</v>
      </c>
      <c r="F78" s="1"/>
      <c r="G78" s="1"/>
      <c r="H78" s="1"/>
      <c r="I78" s="1"/>
      <c r="J78" s="1"/>
      <c r="K78" s="1"/>
      <c r="L78" s="2"/>
      <c r="M78" s="16"/>
    </row>
    <row r="79" spans="1:15" ht="24.95" customHeight="1" x14ac:dyDescent="0.25">
      <c r="A79" s="69" t="s">
        <v>139</v>
      </c>
      <c r="B79" s="107">
        <f t="shared" ref="B79" si="43">D79+E79</f>
        <v>17</v>
      </c>
      <c r="C79" s="86">
        <f>B79/$B$12*100</f>
        <v>6.5986104102783064E-2</v>
      </c>
      <c r="D79" s="108">
        <v>17</v>
      </c>
      <c r="E79" s="21">
        <f>SUM(F79:L79)</f>
        <v>0</v>
      </c>
      <c r="F79" s="1"/>
      <c r="G79" s="1"/>
      <c r="H79" s="1"/>
      <c r="I79" s="1"/>
      <c r="J79" s="1"/>
      <c r="K79" s="1"/>
      <c r="L79" s="2"/>
      <c r="M79" s="16"/>
    </row>
    <row r="80" spans="1:15" s="17" customFormat="1" ht="24.95" customHeight="1" x14ac:dyDescent="0.25">
      <c r="A80" s="52" t="s">
        <v>23</v>
      </c>
      <c r="B80" s="19">
        <f>D80+E80</f>
        <v>360</v>
      </c>
      <c r="C80" s="30">
        <f>B80/$B$12*100</f>
        <v>1.3973527927648177</v>
      </c>
      <c r="D80" s="19">
        <f>SUM(D81:D86)</f>
        <v>210</v>
      </c>
      <c r="E80" s="19">
        <f>SUM(F80:L80)</f>
        <v>150</v>
      </c>
      <c r="F80" s="19">
        <f>SUM(F81:F86)</f>
        <v>0</v>
      </c>
      <c r="G80" s="19">
        <f t="shared" ref="G80:L80" si="44">SUM(G81:G86)</f>
        <v>12</v>
      </c>
      <c r="H80" s="19">
        <f t="shared" si="44"/>
        <v>10</v>
      </c>
      <c r="I80" s="19">
        <f t="shared" si="44"/>
        <v>37</v>
      </c>
      <c r="J80" s="19">
        <f t="shared" si="44"/>
        <v>40</v>
      </c>
      <c r="K80" s="19">
        <f t="shared" si="44"/>
        <v>5</v>
      </c>
      <c r="L80" s="20">
        <f t="shared" si="44"/>
        <v>46</v>
      </c>
      <c r="M80" s="16"/>
      <c r="O80" s="17">
        <f>M80+M87</f>
        <v>0</v>
      </c>
    </row>
    <row r="81" spans="1:14" ht="24.95" customHeight="1" x14ac:dyDescent="0.25">
      <c r="A81" s="69" t="s">
        <v>56</v>
      </c>
      <c r="B81" s="21">
        <f t="shared" si="40"/>
        <v>45</v>
      </c>
      <c r="C81" s="86">
        <f t="shared" si="41"/>
        <v>0.17466909909560221</v>
      </c>
      <c r="D81" s="70">
        <v>35</v>
      </c>
      <c r="E81" s="21">
        <f t="shared" ref="E81:E83" si="45">SUM(F81:L81)</f>
        <v>10</v>
      </c>
      <c r="F81" s="70"/>
      <c r="G81" s="70"/>
      <c r="H81" s="70"/>
      <c r="I81" s="70"/>
      <c r="J81" s="70">
        <v>10</v>
      </c>
      <c r="K81" s="70"/>
      <c r="L81" s="71"/>
      <c r="M81" s="16"/>
    </row>
    <row r="82" spans="1:14" ht="24.95" customHeight="1" x14ac:dyDescent="0.25">
      <c r="A82" s="69" t="s">
        <v>57</v>
      </c>
      <c r="B82" s="21">
        <f t="shared" si="40"/>
        <v>24</v>
      </c>
      <c r="C82" s="86">
        <f t="shared" si="41"/>
        <v>9.3156852850987848E-2</v>
      </c>
      <c r="D82" s="70">
        <v>12</v>
      </c>
      <c r="E82" s="21">
        <f t="shared" si="45"/>
        <v>12</v>
      </c>
      <c r="F82" s="70"/>
      <c r="G82" s="70">
        <v>12</v>
      </c>
      <c r="H82" s="70"/>
      <c r="I82" s="70"/>
      <c r="J82" s="70"/>
      <c r="K82" s="70"/>
      <c r="L82" s="71"/>
    </row>
    <row r="83" spans="1:14" ht="24.95" customHeight="1" x14ac:dyDescent="0.25">
      <c r="A83" s="69" t="s">
        <v>102</v>
      </c>
      <c r="B83" s="21">
        <f t="shared" si="40"/>
        <v>12</v>
      </c>
      <c r="C83" s="86">
        <f t="shared" si="41"/>
        <v>4.6578426425493924E-2</v>
      </c>
      <c r="D83" s="70">
        <v>12</v>
      </c>
      <c r="E83" s="21">
        <f t="shared" si="45"/>
        <v>0</v>
      </c>
      <c r="F83" s="70"/>
      <c r="G83" s="70"/>
      <c r="H83" s="70"/>
      <c r="I83" s="70"/>
      <c r="J83" s="70"/>
      <c r="K83" s="70"/>
      <c r="L83" s="71"/>
    </row>
    <row r="84" spans="1:14" ht="24.95" customHeight="1" x14ac:dyDescent="0.25">
      <c r="A84" s="69" t="s">
        <v>58</v>
      </c>
      <c r="B84" s="21">
        <f t="shared" si="40"/>
        <v>212</v>
      </c>
      <c r="C84" s="86">
        <f t="shared" si="41"/>
        <v>0.82288553351705929</v>
      </c>
      <c r="D84" s="70">
        <v>94</v>
      </c>
      <c r="E84" s="21">
        <f>SUM(F84:L84)</f>
        <v>118</v>
      </c>
      <c r="F84" s="70"/>
      <c r="G84" s="70"/>
      <c r="H84" s="70">
        <v>10</v>
      </c>
      <c r="I84" s="70">
        <v>37</v>
      </c>
      <c r="J84" s="70">
        <v>20</v>
      </c>
      <c r="K84" s="70">
        <v>5</v>
      </c>
      <c r="L84" s="71">
        <v>46</v>
      </c>
    </row>
    <row r="85" spans="1:14" ht="24.95" customHeight="1" x14ac:dyDescent="0.25">
      <c r="A85" s="69" t="s">
        <v>114</v>
      </c>
      <c r="B85" s="21">
        <f t="shared" ref="B85:B86" si="46">D85+E85</f>
        <v>14</v>
      </c>
      <c r="C85" s="86">
        <f t="shared" ref="C85:C86" si="47">+B85/$B$12*100</f>
        <v>5.4341497496409576E-2</v>
      </c>
      <c r="D85" s="70">
        <v>14</v>
      </c>
      <c r="E85" s="21">
        <f t="shared" ref="E85:E86" si="48">SUM(F85:L85)</f>
        <v>0</v>
      </c>
      <c r="F85" s="70"/>
      <c r="G85" s="70"/>
      <c r="H85" s="70"/>
      <c r="I85" s="70"/>
      <c r="J85" s="70"/>
      <c r="K85" s="70"/>
      <c r="L85" s="71"/>
    </row>
    <row r="86" spans="1:14" ht="24.95" customHeight="1" x14ac:dyDescent="0.25">
      <c r="A86" s="69" t="s">
        <v>113</v>
      </c>
      <c r="B86" s="21">
        <f t="shared" si="46"/>
        <v>53</v>
      </c>
      <c r="C86" s="86">
        <f t="shared" si="47"/>
        <v>0.20572138337926482</v>
      </c>
      <c r="D86" s="70">
        <v>43</v>
      </c>
      <c r="E86" s="21">
        <f t="shared" si="48"/>
        <v>10</v>
      </c>
      <c r="F86" s="70"/>
      <c r="G86" s="70"/>
      <c r="H86" s="70"/>
      <c r="I86" s="70"/>
      <c r="J86" s="70">
        <v>10</v>
      </c>
      <c r="K86" s="70"/>
      <c r="L86" s="71"/>
    </row>
    <row r="87" spans="1:14" s="17" customFormat="1" ht="24.75" customHeight="1" x14ac:dyDescent="0.25">
      <c r="A87" s="29" t="s">
        <v>59</v>
      </c>
      <c r="B87" s="19">
        <f t="shared" si="40"/>
        <v>147</v>
      </c>
      <c r="C87" s="30">
        <f>B87/$B$12*100</f>
        <v>0.57058572371230065</v>
      </c>
      <c r="D87" s="19">
        <f>SUM(D88:D89)</f>
        <v>136</v>
      </c>
      <c r="E87" s="19">
        <f>SUM(F87:L87)</f>
        <v>11</v>
      </c>
      <c r="F87" s="19">
        <f>SUM(F88:F89)</f>
        <v>0</v>
      </c>
      <c r="G87" s="19">
        <f t="shared" ref="G87:L87" si="49">SUM(G88:G89)</f>
        <v>0</v>
      </c>
      <c r="H87" s="19">
        <f t="shared" si="49"/>
        <v>0</v>
      </c>
      <c r="I87" s="19">
        <f t="shared" si="49"/>
        <v>0</v>
      </c>
      <c r="J87" s="19">
        <f t="shared" si="49"/>
        <v>11</v>
      </c>
      <c r="K87" s="19">
        <f>SUM(K88:K89)</f>
        <v>0</v>
      </c>
      <c r="L87" s="20">
        <f t="shared" si="49"/>
        <v>0</v>
      </c>
      <c r="M87" s="16"/>
      <c r="N87" s="8"/>
    </row>
    <row r="88" spans="1:14" ht="24.95" customHeight="1" x14ac:dyDescent="0.25">
      <c r="A88" s="69" t="s">
        <v>60</v>
      </c>
      <c r="B88" s="21">
        <f t="shared" si="40"/>
        <v>99</v>
      </c>
      <c r="C88" s="86">
        <f t="shared" si="41"/>
        <v>0.38427201801032485</v>
      </c>
      <c r="D88" s="70">
        <v>88</v>
      </c>
      <c r="E88" s="21">
        <f>SUM(F88:L88)</f>
        <v>11</v>
      </c>
      <c r="F88" s="70"/>
      <c r="G88" s="70"/>
      <c r="H88" s="70"/>
      <c r="I88" s="70"/>
      <c r="J88" s="70">
        <v>11</v>
      </c>
      <c r="K88" s="70"/>
      <c r="L88" s="71"/>
    </row>
    <row r="89" spans="1:14" ht="24.95" customHeight="1" x14ac:dyDescent="0.25">
      <c r="A89" s="69" t="s">
        <v>61</v>
      </c>
      <c r="B89" s="21">
        <f t="shared" si="40"/>
        <v>48</v>
      </c>
      <c r="C89" s="86">
        <f t="shared" si="41"/>
        <v>0.1863137057019757</v>
      </c>
      <c r="D89" s="70">
        <v>48</v>
      </c>
      <c r="E89" s="21">
        <f>SUM(F89:L89)</f>
        <v>0</v>
      </c>
      <c r="F89" s="70"/>
      <c r="G89" s="70"/>
      <c r="H89" s="70"/>
      <c r="I89" s="70"/>
      <c r="J89" s="70"/>
      <c r="K89" s="70"/>
      <c r="L89" s="71"/>
    </row>
    <row r="90" spans="1:14" ht="24.95" customHeight="1" x14ac:dyDescent="0.25">
      <c r="A90" s="29" t="s">
        <v>30</v>
      </c>
      <c r="B90" s="19">
        <f t="shared" si="40"/>
        <v>2024</v>
      </c>
      <c r="C90" s="30">
        <f>B90/$B$12*100</f>
        <v>7.8562279237666424</v>
      </c>
      <c r="D90" s="19">
        <f>SUM(D91:D94)</f>
        <v>1360</v>
      </c>
      <c r="E90" s="19">
        <f>SUM(F90:L90)</f>
        <v>664</v>
      </c>
      <c r="F90" s="19">
        <f>SUM(F91:F94)</f>
        <v>88</v>
      </c>
      <c r="G90" s="19">
        <f t="shared" ref="G90:L90" si="50">SUM(G91:G94)</f>
        <v>0</v>
      </c>
      <c r="H90" s="19">
        <f t="shared" si="50"/>
        <v>118</v>
      </c>
      <c r="I90" s="19">
        <f t="shared" si="50"/>
        <v>49</v>
      </c>
      <c r="J90" s="19">
        <f t="shared" si="50"/>
        <v>186</v>
      </c>
      <c r="K90" s="19">
        <f t="shared" si="50"/>
        <v>109</v>
      </c>
      <c r="L90" s="20">
        <f t="shared" si="50"/>
        <v>114</v>
      </c>
    </row>
    <row r="91" spans="1:14" ht="24.95" customHeight="1" x14ac:dyDescent="0.25">
      <c r="A91" s="69" t="s">
        <v>104</v>
      </c>
      <c r="B91" s="72">
        <f t="shared" si="40"/>
        <v>53</v>
      </c>
      <c r="C91" s="86">
        <f t="shared" si="41"/>
        <v>0.20572138337926482</v>
      </c>
      <c r="D91" s="70">
        <v>53</v>
      </c>
      <c r="E91" s="21">
        <f t="shared" ref="E91:E94" si="51">SUM(F91:L91)</f>
        <v>0</v>
      </c>
      <c r="F91" s="70"/>
      <c r="G91" s="70"/>
      <c r="H91" s="70"/>
      <c r="I91" s="70"/>
      <c r="J91" s="70"/>
      <c r="K91" s="70"/>
      <c r="L91" s="71"/>
    </row>
    <row r="92" spans="1:14" ht="24.95" customHeight="1" x14ac:dyDescent="0.25">
      <c r="A92" s="69" t="s">
        <v>62</v>
      </c>
      <c r="B92" s="72">
        <f t="shared" si="40"/>
        <v>1570</v>
      </c>
      <c r="C92" s="86">
        <f t="shared" si="41"/>
        <v>6.0940107906687881</v>
      </c>
      <c r="D92" s="70">
        <v>907</v>
      </c>
      <c r="E92" s="21">
        <f t="shared" si="51"/>
        <v>663</v>
      </c>
      <c r="F92" s="70">
        <v>88</v>
      </c>
      <c r="G92" s="70"/>
      <c r="H92" s="70">
        <v>118</v>
      </c>
      <c r="I92" s="70">
        <v>49</v>
      </c>
      <c r="J92" s="70">
        <v>185</v>
      </c>
      <c r="K92" s="70">
        <v>109</v>
      </c>
      <c r="L92" s="71">
        <v>114</v>
      </c>
    </row>
    <row r="93" spans="1:14" ht="24.95" customHeight="1" x14ac:dyDescent="0.25">
      <c r="A93" s="69" t="s">
        <v>63</v>
      </c>
      <c r="B93" s="72">
        <f t="shared" si="40"/>
        <v>200</v>
      </c>
      <c r="C93" s="86">
        <f t="shared" si="41"/>
        <v>0.77630710709156547</v>
      </c>
      <c r="D93" s="70">
        <v>200</v>
      </c>
      <c r="E93" s="21">
        <f>SUM(F93:L93)</f>
        <v>0</v>
      </c>
      <c r="F93" s="70"/>
      <c r="G93" s="70"/>
      <c r="H93" s="70"/>
      <c r="I93" s="70"/>
      <c r="J93" s="70"/>
      <c r="K93" s="70"/>
      <c r="L93" s="71"/>
    </row>
    <row r="94" spans="1:14" ht="24.95" customHeight="1" x14ac:dyDescent="0.25">
      <c r="A94" s="69" t="s">
        <v>64</v>
      </c>
      <c r="B94" s="72">
        <f t="shared" si="40"/>
        <v>201</v>
      </c>
      <c r="C94" s="86">
        <f t="shared" si="41"/>
        <v>0.78018864262702325</v>
      </c>
      <c r="D94" s="70">
        <v>200</v>
      </c>
      <c r="E94" s="21">
        <f t="shared" si="51"/>
        <v>1</v>
      </c>
      <c r="F94" s="70"/>
      <c r="G94" s="70"/>
      <c r="H94" s="70"/>
      <c r="I94" s="70"/>
      <c r="J94" s="70">
        <v>1</v>
      </c>
      <c r="K94" s="70"/>
      <c r="L94" s="71"/>
    </row>
    <row r="95" spans="1:14" ht="24.95" customHeight="1" x14ac:dyDescent="0.25">
      <c r="A95" s="29" t="s">
        <v>37</v>
      </c>
      <c r="B95" s="25">
        <f t="shared" si="40"/>
        <v>4233</v>
      </c>
      <c r="C95" s="30">
        <f>B95/$B$12*100</f>
        <v>16.430539921592981</v>
      </c>
      <c r="D95" s="19">
        <f>SUM(D96:D101)</f>
        <v>2954</v>
      </c>
      <c r="E95" s="19">
        <f>SUM(F95:L95)</f>
        <v>1279</v>
      </c>
      <c r="F95" s="19">
        <f>SUM(F96:F101)</f>
        <v>154</v>
      </c>
      <c r="G95" s="19">
        <f t="shared" ref="G95:K95" si="52">SUM(G96:G101)</f>
        <v>12</v>
      </c>
      <c r="H95" s="19">
        <f>SUM(H96:H101)</f>
        <v>152</v>
      </c>
      <c r="I95" s="19">
        <f t="shared" si="52"/>
        <v>109</v>
      </c>
      <c r="J95" s="19">
        <f t="shared" si="52"/>
        <v>277</v>
      </c>
      <c r="K95" s="19">
        <f t="shared" si="52"/>
        <v>400</v>
      </c>
      <c r="L95" s="20">
        <f>SUM(L96:L101)</f>
        <v>175</v>
      </c>
    </row>
    <row r="96" spans="1:14" ht="24.95" customHeight="1" x14ac:dyDescent="0.25">
      <c r="A96" s="69" t="s">
        <v>65</v>
      </c>
      <c r="B96" s="72">
        <f t="shared" si="40"/>
        <v>432</v>
      </c>
      <c r="C96" s="86">
        <f t="shared" si="41"/>
        <v>1.6768233513177813</v>
      </c>
      <c r="D96" s="70">
        <v>405</v>
      </c>
      <c r="E96" s="21">
        <f t="shared" ref="E96:E101" si="53">SUM(F96:L96)</f>
        <v>27</v>
      </c>
      <c r="F96" s="70"/>
      <c r="G96" s="70"/>
      <c r="H96" s="70"/>
      <c r="I96" s="70">
        <v>1</v>
      </c>
      <c r="J96" s="70"/>
      <c r="K96" s="70">
        <v>26</v>
      </c>
      <c r="L96" s="71"/>
    </row>
    <row r="97" spans="1:14" ht="24.95" customHeight="1" x14ac:dyDescent="0.25">
      <c r="A97" s="69" t="s">
        <v>66</v>
      </c>
      <c r="B97" s="72">
        <f t="shared" si="40"/>
        <v>294</v>
      </c>
      <c r="C97" s="86">
        <f t="shared" si="41"/>
        <v>1.1411714474246013</v>
      </c>
      <c r="D97" s="70">
        <v>292</v>
      </c>
      <c r="E97" s="21">
        <f t="shared" si="53"/>
        <v>2</v>
      </c>
      <c r="F97" s="70"/>
      <c r="G97" s="70"/>
      <c r="H97" s="70"/>
      <c r="I97" s="70">
        <v>2</v>
      </c>
      <c r="J97" s="70"/>
      <c r="K97" s="70"/>
      <c r="L97" s="71"/>
    </row>
    <row r="98" spans="1:14" ht="24.95" customHeight="1" x14ac:dyDescent="0.25">
      <c r="A98" s="69" t="s">
        <v>67</v>
      </c>
      <c r="B98" s="72">
        <f t="shared" si="40"/>
        <v>1914</v>
      </c>
      <c r="C98" s="86">
        <f t="shared" si="41"/>
        <v>7.4292590148662807</v>
      </c>
      <c r="D98" s="70">
        <v>1052</v>
      </c>
      <c r="E98" s="21">
        <f t="shared" si="53"/>
        <v>862</v>
      </c>
      <c r="F98" s="70">
        <v>97</v>
      </c>
      <c r="G98" s="70"/>
      <c r="H98" s="70">
        <v>87</v>
      </c>
      <c r="I98" s="70">
        <v>106</v>
      </c>
      <c r="J98" s="70">
        <v>185</v>
      </c>
      <c r="K98" s="70">
        <v>260</v>
      </c>
      <c r="L98" s="71">
        <v>127</v>
      </c>
    </row>
    <row r="99" spans="1:14" ht="24.95" customHeight="1" x14ac:dyDescent="0.25">
      <c r="A99" s="69" t="s">
        <v>68</v>
      </c>
      <c r="B99" s="72">
        <f t="shared" si="40"/>
        <v>15</v>
      </c>
      <c r="C99" s="86">
        <f t="shared" si="41"/>
        <v>5.8223033031867412E-2</v>
      </c>
      <c r="D99" s="70">
        <v>11</v>
      </c>
      <c r="E99" s="21">
        <f t="shared" si="53"/>
        <v>4</v>
      </c>
      <c r="F99" s="70">
        <v>2</v>
      </c>
      <c r="G99" s="70"/>
      <c r="H99" s="70"/>
      <c r="I99" s="70"/>
      <c r="J99" s="70">
        <v>1</v>
      </c>
      <c r="K99" s="70">
        <v>1</v>
      </c>
      <c r="L99" s="71"/>
    </row>
    <row r="100" spans="1:14" ht="24.95" customHeight="1" x14ac:dyDescent="0.25">
      <c r="A100" s="69" t="s">
        <v>69</v>
      </c>
      <c r="B100" s="72">
        <f t="shared" si="40"/>
        <v>1271</v>
      </c>
      <c r="C100" s="86">
        <f t="shared" si="41"/>
        <v>4.9334316655668982</v>
      </c>
      <c r="D100" s="70">
        <v>899</v>
      </c>
      <c r="E100" s="21">
        <f t="shared" si="53"/>
        <v>372</v>
      </c>
      <c r="F100" s="70">
        <v>55</v>
      </c>
      <c r="G100" s="70"/>
      <c r="H100" s="70">
        <v>65</v>
      </c>
      <c r="I100" s="70"/>
      <c r="J100" s="70">
        <v>91</v>
      </c>
      <c r="K100" s="70">
        <v>113</v>
      </c>
      <c r="L100" s="71">
        <v>48</v>
      </c>
    </row>
    <row r="101" spans="1:14" ht="24.95" customHeight="1" x14ac:dyDescent="0.25">
      <c r="A101" s="69" t="s">
        <v>70</v>
      </c>
      <c r="B101" s="72">
        <f t="shared" si="40"/>
        <v>307</v>
      </c>
      <c r="C101" s="86">
        <f t="shared" si="41"/>
        <v>1.1916314093855529</v>
      </c>
      <c r="D101" s="70">
        <v>295</v>
      </c>
      <c r="E101" s="21">
        <f t="shared" si="53"/>
        <v>12</v>
      </c>
      <c r="F101" s="70"/>
      <c r="G101" s="70">
        <v>12</v>
      </c>
      <c r="H101" s="70"/>
      <c r="I101" s="70"/>
      <c r="J101" s="70"/>
      <c r="K101" s="70"/>
      <c r="L101" s="71"/>
    </row>
    <row r="102" spans="1:14" s="17" customFormat="1" ht="24.95" customHeight="1" x14ac:dyDescent="0.25">
      <c r="A102" s="79" t="s">
        <v>37</v>
      </c>
      <c r="B102" s="25">
        <f>D102+E102</f>
        <v>1</v>
      </c>
      <c r="C102" s="30">
        <f>B102/$B$12*100</f>
        <v>3.8815355354578267E-3</v>
      </c>
      <c r="D102" s="87">
        <f>SUM(D103)</f>
        <v>1</v>
      </c>
      <c r="E102" s="19">
        <f>SUM(F102:L102)</f>
        <v>0</v>
      </c>
      <c r="F102" s="70"/>
      <c r="G102" s="70"/>
      <c r="H102" s="70"/>
      <c r="I102" s="70"/>
      <c r="J102" s="70"/>
      <c r="K102" s="70"/>
      <c r="L102" s="71"/>
    </row>
    <row r="103" spans="1:14" ht="24.95" customHeight="1" x14ac:dyDescent="0.25">
      <c r="A103" s="69" t="s">
        <v>140</v>
      </c>
      <c r="B103" s="72">
        <f>D103+E103</f>
        <v>1</v>
      </c>
      <c r="C103" s="86">
        <f>B103/$B$12*100</f>
        <v>3.8815355354578267E-3</v>
      </c>
      <c r="D103" s="70">
        <v>1</v>
      </c>
      <c r="E103" s="21">
        <f>SUM(F103:L103)</f>
        <v>0</v>
      </c>
      <c r="F103" s="21"/>
      <c r="G103" s="21"/>
      <c r="H103" s="21"/>
      <c r="I103" s="21"/>
      <c r="J103" s="21"/>
      <c r="K103" s="21"/>
      <c r="L103" s="22"/>
    </row>
    <row r="104" spans="1:14" ht="24.95" customHeight="1" x14ac:dyDescent="0.25">
      <c r="A104" s="88" t="s">
        <v>135</v>
      </c>
      <c r="B104" s="5">
        <f>D104+E104</f>
        <v>3574</v>
      </c>
      <c r="C104" s="30">
        <f>B104/$B$12*100</f>
        <v>13.872608003726276</v>
      </c>
      <c r="D104" s="3">
        <f>D105+D110+D112+D115+D121+D128+D131</f>
        <v>2706</v>
      </c>
      <c r="E104" s="19">
        <f>SUM(F104:L104)</f>
        <v>868</v>
      </c>
      <c r="F104" s="3">
        <f t="shared" ref="F104:L104" si="54">F105+F110+F112+F115+F121+F128+F131</f>
        <v>80</v>
      </c>
      <c r="G104" s="3">
        <f t="shared" si="54"/>
        <v>0</v>
      </c>
      <c r="H104" s="3">
        <f t="shared" si="54"/>
        <v>121</v>
      </c>
      <c r="I104" s="3">
        <f t="shared" si="54"/>
        <v>131</v>
      </c>
      <c r="J104" s="3">
        <f t="shared" si="54"/>
        <v>229</v>
      </c>
      <c r="K104" s="3">
        <f t="shared" si="54"/>
        <v>113</v>
      </c>
      <c r="L104" s="4">
        <f t="shared" si="54"/>
        <v>194</v>
      </c>
      <c r="M104" s="16"/>
    </row>
    <row r="105" spans="1:14" ht="24.95" customHeight="1" x14ac:dyDescent="0.25">
      <c r="A105" s="52" t="s">
        <v>23</v>
      </c>
      <c r="B105" s="19">
        <f t="shared" ref="B105:B131" si="55">D105+E105</f>
        <v>122</v>
      </c>
      <c r="C105" s="30">
        <f>B105/$B$12*100</f>
        <v>0.47354733532585486</v>
      </c>
      <c r="D105" s="19">
        <f>SUM(D106:D109)</f>
        <v>120</v>
      </c>
      <c r="E105" s="19">
        <f>SUM(F105:L105)</f>
        <v>2</v>
      </c>
      <c r="F105" s="19">
        <f t="shared" ref="F105:L105" si="56">SUM(F106:F109)</f>
        <v>0</v>
      </c>
      <c r="G105" s="19">
        <f t="shared" si="56"/>
        <v>0</v>
      </c>
      <c r="H105" s="19">
        <f t="shared" si="56"/>
        <v>0</v>
      </c>
      <c r="I105" s="19">
        <f t="shared" si="56"/>
        <v>0</v>
      </c>
      <c r="J105" s="19">
        <f t="shared" si="56"/>
        <v>0</v>
      </c>
      <c r="K105" s="19">
        <f t="shared" si="56"/>
        <v>0</v>
      </c>
      <c r="L105" s="20">
        <f t="shared" si="56"/>
        <v>2</v>
      </c>
      <c r="M105" s="16"/>
    </row>
    <row r="106" spans="1:14" s="17" customFormat="1" ht="24.95" customHeight="1" x14ac:dyDescent="0.25">
      <c r="A106" s="57" t="s">
        <v>71</v>
      </c>
      <c r="B106" s="21">
        <f t="shared" si="55"/>
        <v>15</v>
      </c>
      <c r="C106" s="86">
        <f>+B106/$B$12*100</f>
        <v>5.8223033031867412E-2</v>
      </c>
      <c r="D106" s="70">
        <v>15</v>
      </c>
      <c r="E106" s="19">
        <f t="shared" ref="E106:E131" si="57">SUM(F106:L106)</f>
        <v>0</v>
      </c>
      <c r="F106" s="70"/>
      <c r="G106" s="70"/>
      <c r="H106" s="70"/>
      <c r="I106" s="70"/>
      <c r="J106" s="70"/>
      <c r="K106" s="70"/>
      <c r="L106" s="71"/>
      <c r="N106" s="8"/>
    </row>
    <row r="107" spans="1:14" ht="24.95" customHeight="1" x14ac:dyDescent="0.25">
      <c r="A107" s="69" t="s">
        <v>72</v>
      </c>
      <c r="B107" s="21">
        <f t="shared" si="55"/>
        <v>51</v>
      </c>
      <c r="C107" s="86">
        <f>+B107/$B$12*100</f>
        <v>0.19795831230834918</v>
      </c>
      <c r="D107" s="70">
        <v>51</v>
      </c>
      <c r="E107" s="19">
        <f t="shared" si="57"/>
        <v>0</v>
      </c>
      <c r="F107" s="70"/>
      <c r="G107" s="70"/>
      <c r="H107" s="70"/>
      <c r="I107" s="70"/>
      <c r="J107" s="70"/>
      <c r="K107" s="70"/>
      <c r="L107" s="71"/>
    </row>
    <row r="108" spans="1:14" ht="24.95" customHeight="1" x14ac:dyDescent="0.25">
      <c r="A108" s="89" t="s">
        <v>73</v>
      </c>
      <c r="B108" s="21">
        <f t="shared" si="55"/>
        <v>24</v>
      </c>
      <c r="C108" s="86">
        <f>+B108/$B$12*100</f>
        <v>9.3156852850987848E-2</v>
      </c>
      <c r="D108" s="70">
        <v>24</v>
      </c>
      <c r="E108" s="21">
        <f t="shared" si="57"/>
        <v>0</v>
      </c>
      <c r="F108" s="70"/>
      <c r="G108" s="70"/>
      <c r="H108" s="70"/>
      <c r="I108" s="70"/>
      <c r="J108" s="70"/>
      <c r="K108" s="70"/>
      <c r="L108" s="71"/>
    </row>
    <row r="109" spans="1:14" ht="24.95" customHeight="1" x14ac:dyDescent="0.25">
      <c r="A109" s="69" t="s">
        <v>74</v>
      </c>
      <c r="B109" s="21">
        <f t="shared" si="55"/>
        <v>32</v>
      </c>
      <c r="C109" s="86">
        <f>+B109/$B$12*100</f>
        <v>0.12420913713465045</v>
      </c>
      <c r="D109" s="70">
        <v>30</v>
      </c>
      <c r="E109" s="21">
        <f t="shared" si="57"/>
        <v>2</v>
      </c>
      <c r="F109" s="70"/>
      <c r="G109" s="70"/>
      <c r="H109" s="70"/>
      <c r="I109" s="70"/>
      <c r="J109" s="70"/>
      <c r="K109" s="70"/>
      <c r="L109" s="71">
        <v>2</v>
      </c>
    </row>
    <row r="110" spans="1:14" s="17" customFormat="1" ht="24.95" customHeight="1" x14ac:dyDescent="0.25">
      <c r="A110" s="29" t="s">
        <v>59</v>
      </c>
      <c r="B110" s="19">
        <f>D110+E110</f>
        <v>2</v>
      </c>
      <c r="C110" s="30">
        <f t="shared" ref="C110:C112" si="58">+B110/$B$12*100</f>
        <v>7.7630710709156534E-3</v>
      </c>
      <c r="D110" s="19">
        <f>SUM(D111)</f>
        <v>2</v>
      </c>
      <c r="E110" s="19">
        <f t="shared" si="57"/>
        <v>0</v>
      </c>
      <c r="F110" s="70"/>
      <c r="G110" s="70"/>
      <c r="H110" s="70"/>
      <c r="I110" s="70"/>
      <c r="J110" s="70"/>
      <c r="K110" s="70"/>
      <c r="L110" s="71"/>
    </row>
    <row r="111" spans="1:14" s="17" customFormat="1" ht="24.95" customHeight="1" x14ac:dyDescent="0.25">
      <c r="A111" s="57" t="s">
        <v>141</v>
      </c>
      <c r="B111" s="21">
        <f>D111+E111</f>
        <v>2</v>
      </c>
      <c r="C111" s="86">
        <f t="shared" ref="C111" si="59">+B111/$B$12*100</f>
        <v>7.7630710709156534E-3</v>
      </c>
      <c r="D111" s="21">
        <v>2</v>
      </c>
      <c r="E111" s="21">
        <f t="shared" ref="E111" si="60">SUM(F111:L111)</f>
        <v>0</v>
      </c>
      <c r="F111" s="70"/>
      <c r="G111" s="70"/>
      <c r="H111" s="70"/>
      <c r="I111" s="70"/>
      <c r="J111" s="70"/>
      <c r="K111" s="70"/>
      <c r="L111" s="71"/>
    </row>
    <row r="112" spans="1:14" s="17" customFormat="1" ht="24.95" customHeight="1" x14ac:dyDescent="0.25">
      <c r="A112" s="29" t="s">
        <v>108</v>
      </c>
      <c r="B112" s="19">
        <f t="shared" si="55"/>
        <v>4</v>
      </c>
      <c r="C112" s="30">
        <f t="shared" si="58"/>
        <v>1.5526142141831307E-2</v>
      </c>
      <c r="D112" s="23">
        <f>SUM(D113:D114)</f>
        <v>4</v>
      </c>
      <c r="E112" s="19">
        <f t="shared" si="57"/>
        <v>0</v>
      </c>
      <c r="F112" s="23">
        <f>SUM(F113:F114)</f>
        <v>0</v>
      </c>
      <c r="G112" s="23">
        <f t="shared" ref="G112:L112" si="61">SUM(G113:G114)</f>
        <v>0</v>
      </c>
      <c r="H112" s="23">
        <f t="shared" si="61"/>
        <v>0</v>
      </c>
      <c r="I112" s="23">
        <f t="shared" si="61"/>
        <v>0</v>
      </c>
      <c r="J112" s="23">
        <f t="shared" si="61"/>
        <v>0</v>
      </c>
      <c r="K112" s="23">
        <f t="shared" si="61"/>
        <v>0</v>
      </c>
      <c r="L112" s="24">
        <f t="shared" si="61"/>
        <v>0</v>
      </c>
    </row>
    <row r="113" spans="1:14" s="17" customFormat="1" ht="24.95" customHeight="1" x14ac:dyDescent="0.25">
      <c r="A113" s="57" t="s">
        <v>109</v>
      </c>
      <c r="B113" s="21">
        <f t="shared" si="55"/>
        <v>3</v>
      </c>
      <c r="C113" s="86">
        <f>+B113/$B$12*100</f>
        <v>1.1644606606373481E-2</v>
      </c>
      <c r="D113" s="70">
        <v>3</v>
      </c>
      <c r="E113" s="21">
        <f t="shared" si="57"/>
        <v>0</v>
      </c>
      <c r="F113" s="70"/>
      <c r="G113" s="70"/>
      <c r="H113" s="70"/>
      <c r="I113" s="70"/>
      <c r="J113" s="70"/>
      <c r="K113" s="70"/>
      <c r="L113" s="71"/>
    </row>
    <row r="114" spans="1:14" s="17" customFormat="1" ht="24.95" customHeight="1" x14ac:dyDescent="0.25">
      <c r="A114" s="57" t="s">
        <v>110</v>
      </c>
      <c r="B114" s="21">
        <f t="shared" si="55"/>
        <v>1</v>
      </c>
      <c r="C114" s="86">
        <f>+B114/$B$12*100</f>
        <v>3.8815355354578267E-3</v>
      </c>
      <c r="D114" s="70">
        <v>1</v>
      </c>
      <c r="E114" s="21">
        <f t="shared" si="57"/>
        <v>0</v>
      </c>
      <c r="F114" s="70"/>
      <c r="G114" s="70"/>
      <c r="H114" s="70"/>
      <c r="I114" s="70"/>
      <c r="J114" s="70"/>
      <c r="K114" s="70"/>
      <c r="L114" s="71"/>
    </row>
    <row r="115" spans="1:14" s="17" customFormat="1" ht="24.95" customHeight="1" x14ac:dyDescent="0.25">
      <c r="A115" s="29" t="s">
        <v>30</v>
      </c>
      <c r="B115" s="19">
        <f t="shared" si="55"/>
        <v>1411</v>
      </c>
      <c r="C115" s="30">
        <f>B115/$B$12*100</f>
        <v>5.4768466405309937</v>
      </c>
      <c r="D115" s="19">
        <f>SUM(D116:D120)</f>
        <v>1272</v>
      </c>
      <c r="E115" s="19">
        <f t="shared" si="57"/>
        <v>139</v>
      </c>
      <c r="F115" s="19">
        <f>SUM(F116:F120)</f>
        <v>30</v>
      </c>
      <c r="G115" s="19">
        <f t="shared" ref="G115:L115" si="62">SUM(G116:G120)</f>
        <v>0</v>
      </c>
      <c r="H115" s="19">
        <f t="shared" si="62"/>
        <v>1</v>
      </c>
      <c r="I115" s="19">
        <f t="shared" si="62"/>
        <v>5</v>
      </c>
      <c r="J115" s="19">
        <f t="shared" si="62"/>
        <v>19</v>
      </c>
      <c r="K115" s="19">
        <f>SUM(K116:K120)</f>
        <v>26</v>
      </c>
      <c r="L115" s="20">
        <f t="shared" si="62"/>
        <v>58</v>
      </c>
    </row>
    <row r="116" spans="1:14" ht="24.95" customHeight="1" x14ac:dyDescent="0.25">
      <c r="A116" s="69" t="s">
        <v>75</v>
      </c>
      <c r="B116" s="21">
        <f t="shared" si="55"/>
        <v>410</v>
      </c>
      <c r="C116" s="86">
        <f t="shared" ref="C116:C130" si="63">+B116/$B$12*100</f>
        <v>1.5914295695377092</v>
      </c>
      <c r="D116" s="70">
        <v>376</v>
      </c>
      <c r="E116" s="21">
        <f t="shared" si="57"/>
        <v>34</v>
      </c>
      <c r="F116" s="70">
        <v>7</v>
      </c>
      <c r="G116" s="70"/>
      <c r="H116" s="70">
        <v>1</v>
      </c>
      <c r="I116" s="70"/>
      <c r="J116" s="70">
        <v>1</v>
      </c>
      <c r="K116" s="70">
        <v>9</v>
      </c>
      <c r="L116" s="71">
        <v>16</v>
      </c>
    </row>
    <row r="117" spans="1:14" ht="24.95" customHeight="1" x14ac:dyDescent="0.25">
      <c r="A117" s="69" t="s">
        <v>76</v>
      </c>
      <c r="B117" s="21">
        <f t="shared" si="55"/>
        <v>126</v>
      </c>
      <c r="C117" s="86">
        <f t="shared" si="63"/>
        <v>0.48907347746768626</v>
      </c>
      <c r="D117" s="70">
        <v>119</v>
      </c>
      <c r="E117" s="21">
        <f t="shared" si="57"/>
        <v>7</v>
      </c>
      <c r="F117" s="70">
        <v>4</v>
      </c>
      <c r="G117" s="70"/>
      <c r="H117" s="70"/>
      <c r="I117" s="70"/>
      <c r="J117" s="70"/>
      <c r="K117" s="70"/>
      <c r="L117" s="71">
        <v>3</v>
      </c>
    </row>
    <row r="118" spans="1:14" ht="24.95" customHeight="1" x14ac:dyDescent="0.25">
      <c r="A118" s="69" t="s">
        <v>77</v>
      </c>
      <c r="B118" s="21">
        <f t="shared" si="55"/>
        <v>45</v>
      </c>
      <c r="C118" s="86">
        <f t="shared" si="63"/>
        <v>0.17466909909560221</v>
      </c>
      <c r="D118" s="70">
        <v>39</v>
      </c>
      <c r="E118" s="21">
        <f t="shared" si="57"/>
        <v>6</v>
      </c>
      <c r="F118" s="70"/>
      <c r="G118" s="70"/>
      <c r="H118" s="70"/>
      <c r="I118" s="70">
        <v>1</v>
      </c>
      <c r="J118" s="70">
        <v>1</v>
      </c>
      <c r="K118" s="70"/>
      <c r="L118" s="71">
        <v>4</v>
      </c>
    </row>
    <row r="119" spans="1:14" ht="24.95" customHeight="1" x14ac:dyDescent="0.25">
      <c r="A119" s="69" t="s">
        <v>78</v>
      </c>
      <c r="B119" s="21">
        <f t="shared" si="55"/>
        <v>570</v>
      </c>
      <c r="C119" s="86">
        <f t="shared" si="63"/>
        <v>2.2124752552109617</v>
      </c>
      <c r="D119" s="70">
        <v>508</v>
      </c>
      <c r="E119" s="21">
        <f t="shared" si="57"/>
        <v>62</v>
      </c>
      <c r="F119" s="70">
        <v>11</v>
      </c>
      <c r="G119" s="70"/>
      <c r="H119" s="70"/>
      <c r="I119" s="70"/>
      <c r="J119" s="70">
        <v>17</v>
      </c>
      <c r="K119" s="70">
        <v>8</v>
      </c>
      <c r="L119" s="71">
        <v>26</v>
      </c>
    </row>
    <row r="120" spans="1:14" ht="24.95" customHeight="1" x14ac:dyDescent="0.25">
      <c r="A120" s="69" t="s">
        <v>79</v>
      </c>
      <c r="B120" s="21">
        <f t="shared" si="55"/>
        <v>260</v>
      </c>
      <c r="C120" s="86">
        <f t="shared" si="63"/>
        <v>1.009199239219035</v>
      </c>
      <c r="D120" s="70">
        <v>230</v>
      </c>
      <c r="E120" s="21">
        <f t="shared" si="57"/>
        <v>30</v>
      </c>
      <c r="F120" s="70">
        <v>8</v>
      </c>
      <c r="G120" s="70"/>
      <c r="H120" s="70"/>
      <c r="I120" s="70">
        <v>4</v>
      </c>
      <c r="J120" s="70"/>
      <c r="K120" s="70">
        <v>9</v>
      </c>
      <c r="L120" s="71">
        <v>9</v>
      </c>
    </row>
    <row r="121" spans="1:14" ht="24.95" customHeight="1" x14ac:dyDescent="0.25">
      <c r="A121" s="29" t="s">
        <v>37</v>
      </c>
      <c r="B121" s="19">
        <f t="shared" si="55"/>
        <v>1884</v>
      </c>
      <c r="C121" s="30">
        <f>B121/$B$12*100</f>
        <v>7.3128129488025468</v>
      </c>
      <c r="D121" s="19">
        <f>SUM(D122:D127)</f>
        <v>1157</v>
      </c>
      <c r="E121" s="19">
        <f t="shared" si="57"/>
        <v>727</v>
      </c>
      <c r="F121" s="19">
        <f>SUM(F122:F127)</f>
        <v>50</v>
      </c>
      <c r="G121" s="19">
        <f>SUM(G122:G127)</f>
        <v>0</v>
      </c>
      <c r="H121" s="19">
        <f t="shared" ref="H121:L121" si="64">SUM(H122:H127)</f>
        <v>120</v>
      </c>
      <c r="I121" s="19">
        <f t="shared" si="64"/>
        <v>126</v>
      </c>
      <c r="J121" s="19">
        <f t="shared" si="64"/>
        <v>210</v>
      </c>
      <c r="K121" s="19">
        <f t="shared" si="64"/>
        <v>87</v>
      </c>
      <c r="L121" s="20">
        <f t="shared" si="64"/>
        <v>134</v>
      </c>
    </row>
    <row r="122" spans="1:14" ht="24.95" customHeight="1" x14ac:dyDescent="0.25">
      <c r="A122" s="69" t="s">
        <v>80</v>
      </c>
      <c r="B122" s="21">
        <f t="shared" si="55"/>
        <v>67</v>
      </c>
      <c r="C122" s="90">
        <f t="shared" si="63"/>
        <v>0.26006288087567442</v>
      </c>
      <c r="D122" s="70">
        <v>67</v>
      </c>
      <c r="E122" s="21">
        <f t="shared" si="57"/>
        <v>0</v>
      </c>
      <c r="F122" s="70"/>
      <c r="G122" s="70"/>
      <c r="H122" s="70"/>
      <c r="I122" s="70"/>
      <c r="J122" s="70"/>
      <c r="K122" s="70"/>
      <c r="L122" s="71"/>
    </row>
    <row r="123" spans="1:14" ht="24.95" customHeight="1" x14ac:dyDescent="0.25">
      <c r="A123" s="69" t="s">
        <v>81</v>
      </c>
      <c r="B123" s="21">
        <f t="shared" si="55"/>
        <v>136</v>
      </c>
      <c r="C123" s="90">
        <f t="shared" si="63"/>
        <v>0.52788883282226451</v>
      </c>
      <c r="D123" s="70">
        <v>136</v>
      </c>
      <c r="E123" s="21">
        <f t="shared" si="57"/>
        <v>0</v>
      </c>
      <c r="F123" s="70"/>
      <c r="G123" s="70"/>
      <c r="H123" s="70"/>
      <c r="I123" s="70"/>
      <c r="J123" s="70"/>
      <c r="K123" s="70"/>
      <c r="L123" s="71"/>
    </row>
    <row r="124" spans="1:14" ht="24.95" customHeight="1" x14ac:dyDescent="0.25">
      <c r="A124" s="69" t="s">
        <v>82</v>
      </c>
      <c r="B124" s="21">
        <f t="shared" si="55"/>
        <v>604</v>
      </c>
      <c r="C124" s="90">
        <f t="shared" si="63"/>
        <v>2.3444474634165275</v>
      </c>
      <c r="D124" s="70">
        <v>466</v>
      </c>
      <c r="E124" s="21">
        <f t="shared" si="57"/>
        <v>138</v>
      </c>
      <c r="F124" s="70"/>
      <c r="G124" s="70"/>
      <c r="H124" s="70"/>
      <c r="I124" s="70">
        <v>1</v>
      </c>
      <c r="J124" s="70">
        <v>134</v>
      </c>
      <c r="K124" s="70">
        <v>2</v>
      </c>
      <c r="L124" s="71">
        <v>1</v>
      </c>
    </row>
    <row r="125" spans="1:14" ht="24.95" customHeight="1" x14ac:dyDescent="0.25">
      <c r="A125" s="69" t="s">
        <v>64</v>
      </c>
      <c r="B125" s="21">
        <f t="shared" si="55"/>
        <v>926</v>
      </c>
      <c r="C125" s="86">
        <f t="shared" si="63"/>
        <v>3.594301905833948</v>
      </c>
      <c r="D125" s="70">
        <v>338</v>
      </c>
      <c r="E125" s="21">
        <f t="shared" si="57"/>
        <v>588</v>
      </c>
      <c r="F125" s="70">
        <v>50</v>
      </c>
      <c r="G125" s="70"/>
      <c r="H125" s="70">
        <v>120</v>
      </c>
      <c r="I125" s="70">
        <v>124</v>
      </c>
      <c r="J125" s="70">
        <v>76</v>
      </c>
      <c r="K125" s="70">
        <v>85</v>
      </c>
      <c r="L125" s="71">
        <v>133</v>
      </c>
    </row>
    <row r="126" spans="1:14" ht="24.95" customHeight="1" x14ac:dyDescent="0.25">
      <c r="A126" s="69" t="s">
        <v>83</v>
      </c>
      <c r="B126" s="21">
        <f t="shared" si="55"/>
        <v>96</v>
      </c>
      <c r="C126" s="86">
        <f t="shared" si="63"/>
        <v>0.37262741140395139</v>
      </c>
      <c r="D126" s="70">
        <v>96</v>
      </c>
      <c r="E126" s="21">
        <f t="shared" si="57"/>
        <v>0</v>
      </c>
      <c r="F126" s="70"/>
      <c r="G126" s="70"/>
      <c r="H126" s="70"/>
      <c r="I126" s="70"/>
      <c r="J126" s="70"/>
      <c r="K126" s="70"/>
      <c r="L126" s="71"/>
    </row>
    <row r="127" spans="1:14" ht="24.95" customHeight="1" x14ac:dyDescent="0.25">
      <c r="A127" s="69" t="s">
        <v>84</v>
      </c>
      <c r="B127" s="21">
        <f t="shared" si="55"/>
        <v>55</v>
      </c>
      <c r="C127" s="86">
        <f t="shared" si="63"/>
        <v>0.21348445445018049</v>
      </c>
      <c r="D127" s="70">
        <v>54</v>
      </c>
      <c r="E127" s="21">
        <f t="shared" si="57"/>
        <v>1</v>
      </c>
      <c r="F127" s="70"/>
      <c r="G127" s="70"/>
      <c r="H127" s="70"/>
      <c r="I127" s="70">
        <v>1</v>
      </c>
      <c r="J127" s="70"/>
      <c r="K127" s="70"/>
      <c r="L127" s="71"/>
    </row>
    <row r="128" spans="1:14" s="17" customFormat="1" ht="24.95" customHeight="1" x14ac:dyDescent="0.25">
      <c r="A128" s="29" t="s">
        <v>85</v>
      </c>
      <c r="B128" s="19">
        <f t="shared" si="55"/>
        <v>138</v>
      </c>
      <c r="C128" s="30">
        <f>B128/$B$12*100</f>
        <v>0.53565190389318007</v>
      </c>
      <c r="D128" s="19">
        <f>SUM(D129:D130)</f>
        <v>138</v>
      </c>
      <c r="E128" s="21">
        <f t="shared" si="57"/>
        <v>0</v>
      </c>
      <c r="F128" s="19">
        <f t="shared" ref="F128:K128" si="65">SUM(F129:F130)</f>
        <v>0</v>
      </c>
      <c r="G128" s="19">
        <f t="shared" si="65"/>
        <v>0</v>
      </c>
      <c r="H128" s="19">
        <f>SUM(H129:H130)</f>
        <v>0</v>
      </c>
      <c r="I128" s="19">
        <f t="shared" si="65"/>
        <v>0</v>
      </c>
      <c r="J128" s="19">
        <f>SUM(J129:J130)</f>
        <v>0</v>
      </c>
      <c r="K128" s="25">
        <f t="shared" si="65"/>
        <v>0</v>
      </c>
      <c r="L128" s="20">
        <f>SUM(L129:L130)</f>
        <v>0</v>
      </c>
      <c r="N128" s="8"/>
    </row>
    <row r="129" spans="1:14" ht="24.95" customHeight="1" x14ac:dyDescent="0.25">
      <c r="A129" s="69" t="s">
        <v>86</v>
      </c>
      <c r="B129" s="21">
        <f t="shared" si="55"/>
        <v>137</v>
      </c>
      <c r="C129" s="86">
        <f t="shared" si="63"/>
        <v>0.5317703683577224</v>
      </c>
      <c r="D129" s="70">
        <v>137</v>
      </c>
      <c r="E129" s="21">
        <f t="shared" si="57"/>
        <v>0</v>
      </c>
      <c r="F129" s="70"/>
      <c r="G129" s="70"/>
      <c r="H129" s="70"/>
      <c r="I129" s="70"/>
      <c r="J129" s="70"/>
      <c r="K129" s="70"/>
      <c r="L129" s="71"/>
    </row>
    <row r="130" spans="1:14" ht="24.95" customHeight="1" x14ac:dyDescent="0.25">
      <c r="A130" s="89" t="s">
        <v>105</v>
      </c>
      <c r="B130" s="21">
        <f t="shared" si="55"/>
        <v>1</v>
      </c>
      <c r="C130" s="86">
        <f t="shared" si="63"/>
        <v>3.8815355354578267E-3</v>
      </c>
      <c r="D130" s="70">
        <v>1</v>
      </c>
      <c r="E130" s="21">
        <f t="shared" si="57"/>
        <v>0</v>
      </c>
      <c r="F130" s="70"/>
      <c r="G130" s="70"/>
      <c r="H130" s="70"/>
      <c r="I130" s="70"/>
      <c r="J130" s="70"/>
      <c r="K130" s="70"/>
      <c r="L130" s="71"/>
    </row>
    <row r="131" spans="1:14" s="17" customFormat="1" ht="24.95" customHeight="1" x14ac:dyDescent="0.25">
      <c r="A131" s="29" t="s">
        <v>142</v>
      </c>
      <c r="B131" s="19">
        <f t="shared" si="55"/>
        <v>13</v>
      </c>
      <c r="C131" s="30">
        <f>B131/$B$12*100</f>
        <v>5.0459961960951753E-2</v>
      </c>
      <c r="D131" s="87">
        <f>SUM(D132)</f>
        <v>13</v>
      </c>
      <c r="E131" s="19">
        <f t="shared" si="57"/>
        <v>0</v>
      </c>
      <c r="F131" s="70"/>
      <c r="G131" s="70"/>
      <c r="H131" s="70"/>
      <c r="I131" s="70"/>
      <c r="J131" s="70"/>
      <c r="K131" s="70"/>
      <c r="L131" s="71"/>
      <c r="N131" s="8"/>
    </row>
    <row r="132" spans="1:14" s="17" customFormat="1" ht="24.95" customHeight="1" x14ac:dyDescent="0.25">
      <c r="A132" s="69" t="s">
        <v>143</v>
      </c>
      <c r="B132" s="21">
        <f t="shared" ref="B132" si="66">D132+E132</f>
        <v>13</v>
      </c>
      <c r="C132" s="86">
        <f>B132/$B$12*100</f>
        <v>5.0459961960951753E-2</v>
      </c>
      <c r="D132" s="70">
        <v>13</v>
      </c>
      <c r="E132" s="21">
        <f t="shared" ref="E132" si="67">SUM(F132:L132)</f>
        <v>0</v>
      </c>
      <c r="F132" s="70"/>
      <c r="G132" s="70"/>
      <c r="H132" s="70"/>
      <c r="I132" s="70"/>
      <c r="J132" s="70"/>
      <c r="K132" s="70"/>
      <c r="L132" s="71"/>
      <c r="N132" s="8"/>
    </row>
    <row r="133" spans="1:14" ht="24.95" customHeight="1" x14ac:dyDescent="0.25">
      <c r="A133" s="69"/>
      <c r="B133" s="26"/>
      <c r="C133" s="90"/>
      <c r="D133" s="26"/>
      <c r="E133" s="26"/>
      <c r="F133" s="26"/>
      <c r="G133" s="26"/>
      <c r="H133" s="26"/>
      <c r="I133" s="26"/>
      <c r="J133" s="26"/>
      <c r="K133" s="26"/>
      <c r="L133" s="27"/>
    </row>
    <row r="134" spans="1:14" ht="24.95" customHeight="1" x14ac:dyDescent="0.25">
      <c r="A134" s="91" t="s">
        <v>136</v>
      </c>
      <c r="B134" s="92">
        <f>D134+E134</f>
        <v>5920</v>
      </c>
      <c r="C134" s="30">
        <f>B134/$B$12*100</f>
        <v>22.978690369910339</v>
      </c>
      <c r="D134" s="5">
        <f>+D135+D141+D147+D153+D155</f>
        <v>4026</v>
      </c>
      <c r="E134" s="19">
        <f>SUM(F134:L134)</f>
        <v>1894</v>
      </c>
      <c r="F134" s="5">
        <f>+F135+F141+F147+F153+F155</f>
        <v>198</v>
      </c>
      <c r="G134" s="5">
        <f t="shared" ref="G134:L134" si="68">+G135+G141+G147+G153+G155</f>
        <v>74</v>
      </c>
      <c r="H134" s="5">
        <f t="shared" si="68"/>
        <v>168</v>
      </c>
      <c r="I134" s="5">
        <f t="shared" si="68"/>
        <v>150</v>
      </c>
      <c r="J134" s="5">
        <f t="shared" si="68"/>
        <v>484</v>
      </c>
      <c r="K134" s="5">
        <f t="shared" si="68"/>
        <v>475</v>
      </c>
      <c r="L134" s="6">
        <f t="shared" si="68"/>
        <v>345</v>
      </c>
      <c r="M134" s="16"/>
    </row>
    <row r="135" spans="1:14" s="17" customFormat="1" ht="24.95" customHeight="1" x14ac:dyDescent="0.25">
      <c r="A135" s="52" t="s">
        <v>23</v>
      </c>
      <c r="B135" s="19">
        <f t="shared" ref="B135:B155" si="69">D135+E135</f>
        <v>196</v>
      </c>
      <c r="C135" s="30">
        <f>B135/$B$12*100</f>
        <v>0.76078096494973413</v>
      </c>
      <c r="D135" s="19">
        <f>SUM(D136:D140)</f>
        <v>161</v>
      </c>
      <c r="E135" s="19">
        <f t="shared" ref="E135:E155" si="70">SUM(F135:L135)</f>
        <v>35</v>
      </c>
      <c r="F135" s="19">
        <f t="shared" ref="F135:L135" si="71">SUM(F136:F140)</f>
        <v>0</v>
      </c>
      <c r="G135" s="19">
        <f t="shared" si="71"/>
        <v>0</v>
      </c>
      <c r="H135" s="19">
        <f t="shared" si="71"/>
        <v>0</v>
      </c>
      <c r="I135" s="19">
        <f t="shared" si="71"/>
        <v>21</v>
      </c>
      <c r="J135" s="19">
        <f t="shared" si="71"/>
        <v>14</v>
      </c>
      <c r="K135" s="19">
        <f t="shared" si="71"/>
        <v>0</v>
      </c>
      <c r="L135" s="20">
        <f t="shared" si="71"/>
        <v>0</v>
      </c>
      <c r="M135" s="16"/>
    </row>
    <row r="136" spans="1:14" ht="24.95" customHeight="1" x14ac:dyDescent="0.25">
      <c r="A136" s="57" t="s">
        <v>103</v>
      </c>
      <c r="B136" s="21">
        <f t="shared" si="69"/>
        <v>32</v>
      </c>
      <c r="C136" s="86">
        <f>+B136/$B$12*100</f>
        <v>0.12420913713465045</v>
      </c>
      <c r="D136" s="70">
        <v>32</v>
      </c>
      <c r="E136" s="21">
        <f t="shared" si="70"/>
        <v>0</v>
      </c>
      <c r="F136" s="70"/>
      <c r="G136" s="70"/>
      <c r="H136" s="70"/>
      <c r="I136" s="70"/>
      <c r="J136" s="70"/>
      <c r="K136" s="70"/>
      <c r="L136" s="71"/>
      <c r="M136" s="11"/>
    </row>
    <row r="137" spans="1:14" ht="24.95" customHeight="1" x14ac:dyDescent="0.25">
      <c r="A137" s="69" t="s">
        <v>87</v>
      </c>
      <c r="B137" s="21">
        <f t="shared" si="69"/>
        <v>33</v>
      </c>
      <c r="C137" s="86">
        <f>+B137/$B$12*100</f>
        <v>0.12809067267010832</v>
      </c>
      <c r="D137" s="70">
        <v>33</v>
      </c>
      <c r="E137" s="19">
        <f t="shared" si="70"/>
        <v>0</v>
      </c>
      <c r="F137" s="70"/>
      <c r="G137" s="70"/>
      <c r="H137" s="70"/>
      <c r="I137" s="70"/>
      <c r="J137" s="70"/>
      <c r="K137" s="70"/>
      <c r="L137" s="71"/>
    </row>
    <row r="138" spans="1:14" ht="24.95" customHeight="1" x14ac:dyDescent="0.25">
      <c r="A138" s="69" t="s">
        <v>88</v>
      </c>
      <c r="B138" s="21">
        <f t="shared" si="69"/>
        <v>14</v>
      </c>
      <c r="C138" s="86">
        <f>+B138/$B$12*100</f>
        <v>5.4341497496409576E-2</v>
      </c>
      <c r="D138" s="70">
        <v>14</v>
      </c>
      <c r="E138" s="19">
        <f t="shared" si="70"/>
        <v>0</v>
      </c>
      <c r="F138" s="70"/>
      <c r="G138" s="70"/>
      <c r="H138" s="70"/>
      <c r="I138" s="70"/>
      <c r="J138" s="70"/>
      <c r="K138" s="70"/>
      <c r="L138" s="71"/>
    </row>
    <row r="139" spans="1:14" ht="24.95" customHeight="1" x14ac:dyDescent="0.25">
      <c r="A139" s="57" t="s">
        <v>89</v>
      </c>
      <c r="B139" s="21">
        <f t="shared" ref="B139" si="72">D139+E139</f>
        <v>108</v>
      </c>
      <c r="C139" s="86">
        <f>+B139/$B$12*100</f>
        <v>0.41920583782944532</v>
      </c>
      <c r="D139" s="70">
        <v>73</v>
      </c>
      <c r="E139" s="21">
        <f t="shared" ref="E139" si="73">SUM(F139:L139)</f>
        <v>35</v>
      </c>
      <c r="F139" s="70"/>
      <c r="G139" s="70"/>
      <c r="H139" s="70"/>
      <c r="I139" s="70">
        <v>21</v>
      </c>
      <c r="J139" s="70">
        <v>14</v>
      </c>
      <c r="K139" s="70"/>
      <c r="L139" s="71"/>
    </row>
    <row r="140" spans="1:14" ht="24.95" customHeight="1" x14ac:dyDescent="0.25">
      <c r="A140" s="69" t="s">
        <v>118</v>
      </c>
      <c r="B140" s="21">
        <f t="shared" si="69"/>
        <v>9</v>
      </c>
      <c r="C140" s="86">
        <f t="shared" ref="C140:C146" si="74">+B140/$B$12*100</f>
        <v>3.4933819819120443E-2</v>
      </c>
      <c r="D140" s="70">
        <v>9</v>
      </c>
      <c r="E140" s="19">
        <f t="shared" si="70"/>
        <v>0</v>
      </c>
      <c r="F140" s="70"/>
      <c r="G140" s="70"/>
      <c r="H140" s="70"/>
      <c r="I140" s="70"/>
      <c r="J140" s="70"/>
      <c r="K140" s="70"/>
      <c r="L140" s="71"/>
    </row>
    <row r="141" spans="1:14" ht="24.95" customHeight="1" x14ac:dyDescent="0.25">
      <c r="A141" s="29" t="s">
        <v>90</v>
      </c>
      <c r="B141" s="19">
        <f t="shared" si="69"/>
        <v>2055</v>
      </c>
      <c r="C141" s="30">
        <f>B141/$B$12*100</f>
        <v>7.9765555253658347</v>
      </c>
      <c r="D141" s="19">
        <f>SUM(D142:D146)</f>
        <v>1598</v>
      </c>
      <c r="E141" s="19">
        <f t="shared" si="70"/>
        <v>457</v>
      </c>
      <c r="F141" s="25">
        <f>SUM(F142:F146)</f>
        <v>49</v>
      </c>
      <c r="G141" s="25">
        <f t="shared" ref="G141:L141" si="75">SUM(G142:G146)</f>
        <v>0</v>
      </c>
      <c r="H141" s="25">
        <f t="shared" si="75"/>
        <v>0</v>
      </c>
      <c r="I141" s="25">
        <f t="shared" si="75"/>
        <v>6</v>
      </c>
      <c r="J141" s="25">
        <f t="shared" si="75"/>
        <v>182</v>
      </c>
      <c r="K141" s="25">
        <f t="shared" si="75"/>
        <v>91</v>
      </c>
      <c r="L141" s="28">
        <f t="shared" si="75"/>
        <v>129</v>
      </c>
    </row>
    <row r="142" spans="1:14" ht="24.95" customHeight="1" x14ac:dyDescent="0.25">
      <c r="A142" s="69" t="s">
        <v>91</v>
      </c>
      <c r="B142" s="21">
        <f t="shared" si="69"/>
        <v>1</v>
      </c>
      <c r="C142" s="86">
        <f t="shared" si="74"/>
        <v>3.8815355354578267E-3</v>
      </c>
      <c r="D142" s="70"/>
      <c r="E142" s="21">
        <f t="shared" si="70"/>
        <v>1</v>
      </c>
      <c r="F142" s="70"/>
      <c r="G142" s="70"/>
      <c r="H142" s="70"/>
      <c r="I142" s="70"/>
      <c r="J142" s="70"/>
      <c r="K142" s="70">
        <v>1</v>
      </c>
      <c r="L142" s="71"/>
    </row>
    <row r="143" spans="1:14" ht="24.95" customHeight="1" x14ac:dyDescent="0.25">
      <c r="A143" s="69" t="s">
        <v>92</v>
      </c>
      <c r="B143" s="21">
        <f t="shared" si="69"/>
        <v>148</v>
      </c>
      <c r="C143" s="86">
        <f t="shared" si="74"/>
        <v>0.57446725924775843</v>
      </c>
      <c r="D143" s="70">
        <v>110</v>
      </c>
      <c r="E143" s="21">
        <f t="shared" ref="E143" si="76">SUM(F143:L143)</f>
        <v>38</v>
      </c>
      <c r="F143" s="70"/>
      <c r="G143" s="70"/>
      <c r="H143" s="70"/>
      <c r="I143" s="70"/>
      <c r="J143" s="70">
        <v>38</v>
      </c>
      <c r="K143" s="70"/>
      <c r="L143" s="71"/>
    </row>
    <row r="144" spans="1:14" ht="24.95" customHeight="1" x14ac:dyDescent="0.25">
      <c r="A144" s="69" t="s">
        <v>117</v>
      </c>
      <c r="B144" s="21">
        <f t="shared" si="69"/>
        <v>1271</v>
      </c>
      <c r="C144" s="86">
        <f t="shared" si="74"/>
        <v>4.9334316655668982</v>
      </c>
      <c r="D144" s="70">
        <v>858</v>
      </c>
      <c r="E144" s="21">
        <f t="shared" si="70"/>
        <v>413</v>
      </c>
      <c r="F144" s="70">
        <v>49</v>
      </c>
      <c r="G144" s="70"/>
      <c r="H144" s="70"/>
      <c r="I144" s="70">
        <v>6</v>
      </c>
      <c r="J144" s="70">
        <v>139</v>
      </c>
      <c r="K144" s="70">
        <v>90</v>
      </c>
      <c r="L144" s="71">
        <v>129</v>
      </c>
    </row>
    <row r="145" spans="1:13" ht="24.95" customHeight="1" x14ac:dyDescent="0.25">
      <c r="A145" s="69" t="s">
        <v>111</v>
      </c>
      <c r="B145" s="72">
        <f t="shared" si="69"/>
        <v>43</v>
      </c>
      <c r="C145" s="86">
        <f t="shared" si="74"/>
        <v>0.16690602802468657</v>
      </c>
      <c r="D145" s="70">
        <v>38</v>
      </c>
      <c r="E145" s="21">
        <f t="shared" si="70"/>
        <v>5</v>
      </c>
      <c r="F145" s="70"/>
      <c r="G145" s="70"/>
      <c r="H145" s="70"/>
      <c r="I145" s="70"/>
      <c r="J145" s="70">
        <v>5</v>
      </c>
      <c r="K145" s="70"/>
      <c r="L145" s="71"/>
    </row>
    <row r="146" spans="1:13" ht="24.95" customHeight="1" x14ac:dyDescent="0.25">
      <c r="A146" s="69" t="s">
        <v>93</v>
      </c>
      <c r="B146" s="72">
        <f t="shared" si="69"/>
        <v>592</v>
      </c>
      <c r="C146" s="86">
        <f t="shared" si="74"/>
        <v>2.2978690369910337</v>
      </c>
      <c r="D146" s="70">
        <v>592</v>
      </c>
      <c r="E146" s="21">
        <f>SUM(F146:L146)</f>
        <v>0</v>
      </c>
      <c r="F146" s="70"/>
      <c r="G146" s="70"/>
      <c r="H146" s="70"/>
      <c r="I146" s="70"/>
      <c r="J146" s="70"/>
      <c r="K146" s="70"/>
      <c r="L146" s="71"/>
    </row>
    <row r="147" spans="1:13" ht="24.95" customHeight="1" x14ac:dyDescent="0.25">
      <c r="A147" s="29" t="s">
        <v>37</v>
      </c>
      <c r="B147" s="25">
        <f t="shared" si="69"/>
        <v>3596</v>
      </c>
      <c r="C147" s="30">
        <f>B147/$B$12*100</f>
        <v>13.958001785506347</v>
      </c>
      <c r="D147" s="19">
        <f>SUM(D148:D152)</f>
        <v>2195</v>
      </c>
      <c r="E147" s="19">
        <f t="shared" si="70"/>
        <v>1401</v>
      </c>
      <c r="F147" s="19">
        <f t="shared" ref="F147:L147" si="77">SUM(F148:F152)</f>
        <v>149</v>
      </c>
      <c r="G147" s="19">
        <f t="shared" si="77"/>
        <v>74</v>
      </c>
      <c r="H147" s="19">
        <f t="shared" si="77"/>
        <v>168</v>
      </c>
      <c r="I147" s="19">
        <f t="shared" si="77"/>
        <v>123</v>
      </c>
      <c r="J147" s="19">
        <f t="shared" si="77"/>
        <v>288</v>
      </c>
      <c r="K147" s="19">
        <f t="shared" si="77"/>
        <v>383</v>
      </c>
      <c r="L147" s="20">
        <f t="shared" si="77"/>
        <v>216</v>
      </c>
      <c r="M147" s="17"/>
    </row>
    <row r="148" spans="1:13" ht="24.95" customHeight="1" x14ac:dyDescent="0.25">
      <c r="A148" s="89" t="s">
        <v>94</v>
      </c>
      <c r="B148" s="72">
        <f t="shared" si="69"/>
        <v>730</v>
      </c>
      <c r="C148" s="86">
        <f>+B148/$B$12*100</f>
        <v>2.8335209408842137</v>
      </c>
      <c r="D148" s="70">
        <v>495</v>
      </c>
      <c r="E148" s="21">
        <f t="shared" si="70"/>
        <v>235</v>
      </c>
      <c r="F148" s="70">
        <v>23</v>
      </c>
      <c r="G148" s="70"/>
      <c r="H148" s="70">
        <v>35</v>
      </c>
      <c r="I148" s="70"/>
      <c r="J148" s="70">
        <v>49</v>
      </c>
      <c r="K148" s="70">
        <v>63</v>
      </c>
      <c r="L148" s="71">
        <v>65</v>
      </c>
    </row>
    <row r="149" spans="1:13" ht="24.95" customHeight="1" x14ac:dyDescent="0.25">
      <c r="A149" s="69" t="s">
        <v>95</v>
      </c>
      <c r="B149" s="72">
        <f t="shared" si="69"/>
        <v>1339</v>
      </c>
      <c r="C149" s="86">
        <f>+B149/$B$12*100</f>
        <v>5.1973760819780308</v>
      </c>
      <c r="D149" s="70">
        <v>764</v>
      </c>
      <c r="E149" s="21">
        <f t="shared" si="70"/>
        <v>575</v>
      </c>
      <c r="F149" s="70">
        <v>86</v>
      </c>
      <c r="G149" s="70">
        <v>28</v>
      </c>
      <c r="H149" s="70">
        <v>46</v>
      </c>
      <c r="I149" s="70">
        <v>61</v>
      </c>
      <c r="J149" s="70">
        <v>128</v>
      </c>
      <c r="K149" s="70">
        <v>149</v>
      </c>
      <c r="L149" s="71">
        <v>77</v>
      </c>
      <c r="M149" s="17"/>
    </row>
    <row r="150" spans="1:13" ht="24.95" customHeight="1" x14ac:dyDescent="0.25">
      <c r="A150" s="69" t="s">
        <v>96</v>
      </c>
      <c r="B150" s="21">
        <f t="shared" si="69"/>
        <v>125</v>
      </c>
      <c r="C150" s="86">
        <f>+B150/$B$12*100</f>
        <v>0.48519194193222842</v>
      </c>
      <c r="D150" s="70">
        <v>70</v>
      </c>
      <c r="E150" s="21">
        <f t="shared" si="70"/>
        <v>55</v>
      </c>
      <c r="F150" s="70"/>
      <c r="G150" s="70">
        <v>18</v>
      </c>
      <c r="H150" s="70"/>
      <c r="I150" s="70"/>
      <c r="J150" s="70"/>
      <c r="K150" s="70"/>
      <c r="L150" s="71">
        <v>37</v>
      </c>
    </row>
    <row r="151" spans="1:13" ht="24.95" customHeight="1" x14ac:dyDescent="0.25">
      <c r="A151" s="69" t="s">
        <v>97</v>
      </c>
      <c r="B151" s="21">
        <f t="shared" si="69"/>
        <v>714</v>
      </c>
      <c r="C151" s="86">
        <f>+B151/$B$12*100</f>
        <v>2.7714163723168888</v>
      </c>
      <c r="D151" s="70">
        <v>474</v>
      </c>
      <c r="E151" s="21">
        <f t="shared" si="70"/>
        <v>240</v>
      </c>
      <c r="F151" s="70"/>
      <c r="G151" s="70">
        <v>5</v>
      </c>
      <c r="H151" s="70">
        <v>48</v>
      </c>
      <c r="I151" s="70">
        <v>37</v>
      </c>
      <c r="J151" s="70">
        <v>57</v>
      </c>
      <c r="K151" s="70">
        <v>90</v>
      </c>
      <c r="L151" s="71">
        <v>3</v>
      </c>
    </row>
    <row r="152" spans="1:13" ht="24.95" customHeight="1" x14ac:dyDescent="0.25">
      <c r="A152" s="69" t="s">
        <v>112</v>
      </c>
      <c r="B152" s="21">
        <f t="shared" si="69"/>
        <v>688</v>
      </c>
      <c r="C152" s="86">
        <f>+B152/$B$12*100</f>
        <v>2.6704964483949851</v>
      </c>
      <c r="D152" s="70">
        <v>392</v>
      </c>
      <c r="E152" s="21">
        <f t="shared" si="70"/>
        <v>296</v>
      </c>
      <c r="F152" s="70">
        <v>40</v>
      </c>
      <c r="G152" s="70">
        <v>23</v>
      </c>
      <c r="H152" s="70">
        <v>39</v>
      </c>
      <c r="I152" s="70">
        <v>25</v>
      </c>
      <c r="J152" s="70">
        <v>54</v>
      </c>
      <c r="K152" s="70">
        <v>81</v>
      </c>
      <c r="L152" s="71">
        <v>34</v>
      </c>
    </row>
    <row r="153" spans="1:13" ht="24.95" customHeight="1" x14ac:dyDescent="0.25">
      <c r="A153" s="29" t="s">
        <v>145</v>
      </c>
      <c r="B153" s="19">
        <f t="shared" si="69"/>
        <v>1</v>
      </c>
      <c r="C153" s="30">
        <f>B153/$B$12*100</f>
        <v>3.8815355354578267E-3</v>
      </c>
      <c r="D153" s="87">
        <f>SUM(D154)</f>
        <v>1</v>
      </c>
      <c r="E153" s="19">
        <f t="shared" si="70"/>
        <v>0</v>
      </c>
      <c r="F153" s="70"/>
      <c r="G153" s="70"/>
      <c r="H153" s="70"/>
      <c r="I153" s="70"/>
      <c r="J153" s="70"/>
      <c r="K153" s="70"/>
      <c r="L153" s="71"/>
    </row>
    <row r="154" spans="1:13" ht="24.95" customHeight="1" x14ac:dyDescent="0.25">
      <c r="A154" s="89" t="s">
        <v>144</v>
      </c>
      <c r="B154" s="21">
        <f t="shared" ref="B154" si="78">D154+E154</f>
        <v>1</v>
      </c>
      <c r="C154" s="86">
        <f>B154/$B$12*100</f>
        <v>3.8815355354578267E-3</v>
      </c>
      <c r="D154" s="70">
        <v>1</v>
      </c>
      <c r="E154" s="19">
        <f t="shared" ref="E154" si="79">SUM(F154:L154)</f>
        <v>0</v>
      </c>
      <c r="F154" s="70"/>
      <c r="G154" s="70"/>
      <c r="H154" s="70"/>
      <c r="I154" s="70"/>
      <c r="J154" s="70"/>
      <c r="K154" s="70"/>
      <c r="L154" s="71"/>
    </row>
    <row r="155" spans="1:13" ht="24.95" customHeight="1" x14ac:dyDescent="0.25">
      <c r="A155" s="29" t="s">
        <v>142</v>
      </c>
      <c r="B155" s="19">
        <f t="shared" si="69"/>
        <v>72</v>
      </c>
      <c r="C155" s="30">
        <f>B155/$B$12*100</f>
        <v>0.27947055855296354</v>
      </c>
      <c r="D155" s="87">
        <f>SUM(D156)</f>
        <v>71</v>
      </c>
      <c r="E155" s="19">
        <f t="shared" si="70"/>
        <v>1</v>
      </c>
      <c r="F155" s="87">
        <f>SUM(F156)</f>
        <v>0</v>
      </c>
      <c r="G155" s="87">
        <f t="shared" ref="G155:K155" si="80">SUM(G156)</f>
        <v>0</v>
      </c>
      <c r="H155" s="87">
        <f t="shared" si="80"/>
        <v>0</v>
      </c>
      <c r="I155" s="87">
        <f t="shared" si="80"/>
        <v>0</v>
      </c>
      <c r="J155" s="87">
        <f t="shared" si="80"/>
        <v>0</v>
      </c>
      <c r="K155" s="87">
        <f t="shared" si="80"/>
        <v>1</v>
      </c>
      <c r="L155" s="71">
        <f>SUM(L156)</f>
        <v>0</v>
      </c>
    </row>
    <row r="156" spans="1:13" ht="24.95" customHeight="1" x14ac:dyDescent="0.25">
      <c r="A156" s="89" t="s">
        <v>146</v>
      </c>
      <c r="B156" s="21">
        <f t="shared" ref="B156" si="81">D156+E156</f>
        <v>72</v>
      </c>
      <c r="C156" s="86">
        <f>B156/$B$12*100</f>
        <v>0.27947055855296354</v>
      </c>
      <c r="D156" s="70">
        <v>71</v>
      </c>
      <c r="E156" s="21">
        <f t="shared" ref="E156" si="82">SUM(F156:L156)</f>
        <v>1</v>
      </c>
      <c r="F156" s="70"/>
      <c r="G156" s="70"/>
      <c r="H156" s="70"/>
      <c r="I156" s="70"/>
      <c r="J156" s="70"/>
      <c r="K156" s="87">
        <v>1</v>
      </c>
      <c r="L156" s="71"/>
    </row>
    <row r="157" spans="1:13" ht="24.95" customHeight="1" x14ac:dyDescent="0.25">
      <c r="A157" s="29"/>
      <c r="B157" s="19"/>
      <c r="C157" s="30"/>
      <c r="D157" s="19"/>
      <c r="E157" s="19"/>
      <c r="F157" s="19"/>
      <c r="G157" s="19"/>
      <c r="H157" s="19"/>
      <c r="I157" s="25"/>
      <c r="J157" s="19"/>
      <c r="K157" s="19"/>
      <c r="L157" s="20"/>
    </row>
    <row r="158" spans="1:13" x14ac:dyDescent="0.25">
      <c r="A158" s="112" t="s">
        <v>129</v>
      </c>
      <c r="B158" s="112"/>
      <c r="C158" s="112"/>
      <c r="D158" s="112"/>
      <c r="E158" s="112"/>
      <c r="F158" s="112"/>
      <c r="G158" s="112"/>
      <c r="H158" s="112"/>
      <c r="I158" s="112"/>
      <c r="J158" s="112"/>
      <c r="K158" s="112"/>
      <c r="L158" s="112"/>
    </row>
    <row r="159" spans="1:13" x14ac:dyDescent="0.25">
      <c r="A159" s="112" t="s">
        <v>153</v>
      </c>
      <c r="B159" s="112"/>
      <c r="C159" s="112"/>
      <c r="D159" s="112"/>
      <c r="E159" s="112"/>
      <c r="F159" s="112"/>
      <c r="G159" s="112"/>
      <c r="H159" s="112"/>
      <c r="I159" s="112"/>
      <c r="J159" s="112"/>
      <c r="K159" s="112"/>
      <c r="L159" s="112"/>
    </row>
    <row r="160" spans="1:13" x14ac:dyDescent="0.25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</row>
    <row r="161" spans="1:18" ht="21.95" customHeight="1" x14ac:dyDescent="0.25">
      <c r="A161" s="113" t="s">
        <v>0</v>
      </c>
      <c r="B161" s="116" t="s">
        <v>1</v>
      </c>
      <c r="C161" s="116"/>
      <c r="D161" s="116"/>
      <c r="E161" s="116"/>
      <c r="F161" s="116"/>
      <c r="G161" s="116"/>
      <c r="H161" s="116"/>
      <c r="I161" s="116"/>
      <c r="J161" s="116"/>
      <c r="K161" s="116"/>
      <c r="L161" s="117"/>
    </row>
    <row r="162" spans="1:18" ht="21.95" customHeight="1" x14ac:dyDescent="0.25">
      <c r="A162" s="114"/>
      <c r="B162" s="118" t="s">
        <v>2</v>
      </c>
      <c r="C162" s="118"/>
      <c r="D162" s="118" t="s">
        <v>3</v>
      </c>
      <c r="E162" s="118" t="s">
        <v>4</v>
      </c>
      <c r="F162" s="118"/>
      <c r="G162" s="118"/>
      <c r="H162" s="118"/>
      <c r="I162" s="118"/>
      <c r="J162" s="118"/>
      <c r="K162" s="118"/>
      <c r="L162" s="119"/>
    </row>
    <row r="163" spans="1:18" ht="51" customHeight="1" x14ac:dyDescent="0.25">
      <c r="A163" s="115"/>
      <c r="B163" s="37" t="s">
        <v>5</v>
      </c>
      <c r="C163" s="37" t="s">
        <v>6</v>
      </c>
      <c r="D163" s="118"/>
      <c r="E163" s="37" t="s">
        <v>7</v>
      </c>
      <c r="F163" s="37" t="s">
        <v>8</v>
      </c>
      <c r="G163" s="37" t="s">
        <v>9</v>
      </c>
      <c r="H163" s="37" t="s">
        <v>10</v>
      </c>
      <c r="I163" s="37" t="s">
        <v>11</v>
      </c>
      <c r="J163" s="37" t="s">
        <v>12</v>
      </c>
      <c r="K163" s="37" t="s">
        <v>13</v>
      </c>
      <c r="L163" s="38" t="s">
        <v>14</v>
      </c>
    </row>
    <row r="164" spans="1:18" ht="24.95" customHeight="1" x14ac:dyDescent="0.25">
      <c r="A164" s="29"/>
      <c r="B164" s="93"/>
      <c r="C164" s="94"/>
      <c r="D164" s="93"/>
      <c r="E164" s="93">
        <f t="shared" ref="E164" si="83">SUM(F164:L164)</f>
        <v>0</v>
      </c>
      <c r="F164" s="93"/>
      <c r="G164" s="93"/>
      <c r="H164" s="93"/>
      <c r="I164" s="93"/>
      <c r="J164" s="93"/>
      <c r="K164" s="93"/>
      <c r="L164" s="95"/>
      <c r="M164" s="17"/>
    </row>
    <row r="165" spans="1:18" ht="24.95" customHeight="1" x14ac:dyDescent="0.25">
      <c r="A165" s="91" t="s">
        <v>98</v>
      </c>
      <c r="B165" s="92">
        <f>D165+E165</f>
        <v>931</v>
      </c>
      <c r="C165" s="30">
        <f>B165/$B$12*100</f>
        <v>3.6137095835112367</v>
      </c>
      <c r="D165" s="92">
        <f>D166+D168+D173+D175+D178</f>
        <v>704</v>
      </c>
      <c r="E165" s="92">
        <f>E166+E168+E173+E175+E178</f>
        <v>227</v>
      </c>
      <c r="F165" s="92">
        <f>F166+F168+F173+F175+F178</f>
        <v>28</v>
      </c>
      <c r="G165" s="92">
        <f t="shared" ref="G165:L165" si="84">G166+G168+G173+G175+G178</f>
        <v>18</v>
      </c>
      <c r="H165" s="92">
        <f t="shared" si="84"/>
        <v>0</v>
      </c>
      <c r="I165" s="92">
        <f t="shared" si="84"/>
        <v>0</v>
      </c>
      <c r="J165" s="92">
        <f t="shared" si="84"/>
        <v>107</v>
      </c>
      <c r="K165" s="92">
        <f t="shared" si="84"/>
        <v>56</v>
      </c>
      <c r="L165" s="96">
        <f t="shared" si="84"/>
        <v>18</v>
      </c>
      <c r="M165" s="16"/>
    </row>
    <row r="166" spans="1:18" ht="24.95" customHeight="1" x14ac:dyDescent="0.25">
      <c r="A166" s="52" t="s">
        <v>138</v>
      </c>
      <c r="B166" s="19">
        <f t="shared" ref="B166:B178" si="85">D166+E166</f>
        <v>3</v>
      </c>
      <c r="C166" s="30">
        <f>B166/$B$12*100</f>
        <v>1.1644606606373481E-2</v>
      </c>
      <c r="D166" s="87">
        <f>SUM(D167)</f>
        <v>3</v>
      </c>
      <c r="E166" s="98">
        <f t="shared" ref="E166:E178" si="86">SUM(F166:L166)</f>
        <v>0</v>
      </c>
      <c r="F166" s="92"/>
      <c r="G166" s="92"/>
      <c r="H166" s="92"/>
      <c r="I166" s="92"/>
      <c r="J166" s="92"/>
      <c r="K166" s="92"/>
      <c r="L166" s="96"/>
      <c r="M166" s="16"/>
    </row>
    <row r="167" spans="1:18" ht="24.95" customHeight="1" x14ac:dyDescent="0.25">
      <c r="A167" s="57" t="s">
        <v>119</v>
      </c>
      <c r="B167" s="21">
        <f t="shared" ref="B167" si="87">D167+E167</f>
        <v>3</v>
      </c>
      <c r="C167" s="86">
        <f>B167/$B$12*100</f>
        <v>1.1644606606373481E-2</v>
      </c>
      <c r="D167" s="70">
        <v>3</v>
      </c>
      <c r="E167" s="97">
        <f t="shared" si="86"/>
        <v>0</v>
      </c>
      <c r="F167" s="92"/>
      <c r="G167" s="92"/>
      <c r="H167" s="92"/>
      <c r="I167" s="92"/>
      <c r="J167" s="92"/>
      <c r="K167" s="92"/>
      <c r="L167" s="96"/>
      <c r="M167" s="16"/>
    </row>
    <row r="168" spans="1:18" s="17" customFormat="1" ht="24.95" customHeight="1" x14ac:dyDescent="0.25">
      <c r="A168" s="52" t="s">
        <v>126</v>
      </c>
      <c r="B168" s="19">
        <f t="shared" si="85"/>
        <v>183</v>
      </c>
      <c r="C168" s="30">
        <f>B168/$B$12*100</f>
        <v>0.71032100298878231</v>
      </c>
      <c r="D168" s="19">
        <f>SUM(D169:D172)</f>
        <v>139</v>
      </c>
      <c r="E168" s="98">
        <f t="shared" si="86"/>
        <v>44</v>
      </c>
      <c r="F168" s="19">
        <f>SUM(F169:F172)</f>
        <v>0</v>
      </c>
      <c r="G168" s="19">
        <f t="shared" ref="G168:K168" si="88">SUM(G169:G172)</f>
        <v>18</v>
      </c>
      <c r="H168" s="19">
        <f t="shared" si="88"/>
        <v>0</v>
      </c>
      <c r="I168" s="19">
        <f t="shared" si="88"/>
        <v>0</v>
      </c>
      <c r="J168" s="19">
        <f t="shared" si="88"/>
        <v>14</v>
      </c>
      <c r="K168" s="19">
        <f t="shared" si="88"/>
        <v>12</v>
      </c>
      <c r="L168" s="20">
        <f>SUM(L169:L172)</f>
        <v>0</v>
      </c>
      <c r="M168" s="16"/>
      <c r="O168" s="16"/>
      <c r="P168" s="16"/>
      <c r="Q168" s="16"/>
      <c r="R168" s="16"/>
    </row>
    <row r="169" spans="1:18" ht="24.95" customHeight="1" x14ac:dyDescent="0.25">
      <c r="A169" s="57" t="s">
        <v>119</v>
      </c>
      <c r="B169" s="21">
        <f>D169+E169</f>
        <v>8</v>
      </c>
      <c r="C169" s="86">
        <f>+B169/$B$12*100</f>
        <v>3.1052284283662614E-2</v>
      </c>
      <c r="D169" s="70">
        <v>8</v>
      </c>
      <c r="E169" s="97">
        <f>SUM(F169:L169)</f>
        <v>0</v>
      </c>
      <c r="F169" s="70"/>
      <c r="G169" s="70"/>
      <c r="H169" s="70"/>
      <c r="I169" s="70"/>
      <c r="J169" s="70"/>
      <c r="K169" s="70"/>
      <c r="L169" s="71"/>
      <c r="M169" s="11"/>
      <c r="N169" s="11"/>
      <c r="O169" s="11"/>
      <c r="P169" s="11"/>
      <c r="Q169" s="11"/>
      <c r="R169" s="11"/>
    </row>
    <row r="170" spans="1:18" ht="24.95" customHeight="1" x14ac:dyDescent="0.25">
      <c r="A170" s="57" t="s">
        <v>121</v>
      </c>
      <c r="B170" s="21">
        <f>D170+E170</f>
        <v>152</v>
      </c>
      <c r="C170" s="86">
        <f>+B170/$B$12*100</f>
        <v>0.58999340138958978</v>
      </c>
      <c r="D170" s="70">
        <v>108</v>
      </c>
      <c r="E170" s="97">
        <f>SUM(F170:L170)</f>
        <v>44</v>
      </c>
      <c r="F170" s="70"/>
      <c r="G170" s="70">
        <v>18</v>
      </c>
      <c r="H170" s="70"/>
      <c r="I170" s="70"/>
      <c r="J170" s="70">
        <v>14</v>
      </c>
      <c r="K170" s="70">
        <v>12</v>
      </c>
      <c r="L170" s="71"/>
      <c r="M170" s="11"/>
      <c r="N170" s="11"/>
      <c r="O170" s="11"/>
      <c r="P170" s="11"/>
      <c r="Q170" s="11"/>
      <c r="R170" s="11"/>
    </row>
    <row r="171" spans="1:18" ht="24.95" customHeight="1" x14ac:dyDescent="0.25">
      <c r="A171" s="57" t="s">
        <v>120</v>
      </c>
      <c r="B171" s="21">
        <f>D171+E171</f>
        <v>7</v>
      </c>
      <c r="C171" s="86">
        <f>+B171/$B$12*100</f>
        <v>2.7170748748204788E-2</v>
      </c>
      <c r="D171" s="70">
        <v>7</v>
      </c>
      <c r="E171" s="97">
        <f>SUM(F171:L171)</f>
        <v>0</v>
      </c>
      <c r="F171" s="70"/>
      <c r="G171" s="70"/>
      <c r="H171" s="70"/>
      <c r="I171" s="70"/>
      <c r="J171" s="70"/>
      <c r="K171" s="70"/>
      <c r="L171" s="71"/>
      <c r="M171" s="11"/>
      <c r="N171" s="11"/>
      <c r="O171" s="11"/>
      <c r="P171" s="11"/>
      <c r="Q171" s="11"/>
      <c r="R171" s="11"/>
    </row>
    <row r="172" spans="1:18" ht="24.95" customHeight="1" x14ac:dyDescent="0.25">
      <c r="A172" s="57" t="s">
        <v>122</v>
      </c>
      <c r="B172" s="21">
        <f>D172+E172</f>
        <v>16</v>
      </c>
      <c r="C172" s="86">
        <f>+B172/$B$12*100</f>
        <v>6.2104568567325227E-2</v>
      </c>
      <c r="D172" s="70">
        <v>16</v>
      </c>
      <c r="E172" s="97">
        <f>SUM(F172:L172)</f>
        <v>0</v>
      </c>
      <c r="F172" s="70"/>
      <c r="G172" s="70"/>
      <c r="H172" s="70"/>
      <c r="I172" s="70"/>
      <c r="J172" s="70"/>
      <c r="K172" s="70"/>
      <c r="L172" s="71"/>
      <c r="M172" s="11"/>
      <c r="N172" s="11"/>
      <c r="O172" s="11"/>
      <c r="P172" s="11"/>
      <c r="Q172" s="11"/>
      <c r="R172" s="11"/>
    </row>
    <row r="173" spans="1:18" ht="24.95" customHeight="1" x14ac:dyDescent="0.25">
      <c r="A173" s="29" t="s">
        <v>59</v>
      </c>
      <c r="B173" s="19">
        <f t="shared" ref="B173" si="89">D173+E173</f>
        <v>7</v>
      </c>
      <c r="C173" s="30">
        <f>B173/$B$12*100</f>
        <v>2.7170748748204788E-2</v>
      </c>
      <c r="D173" s="19"/>
      <c r="E173" s="98">
        <f t="shared" si="86"/>
        <v>7</v>
      </c>
      <c r="F173" s="87">
        <f>SUM(F174)</f>
        <v>0</v>
      </c>
      <c r="G173" s="87">
        <f t="shared" ref="G173:L173" si="90">SUM(G174)</f>
        <v>0</v>
      </c>
      <c r="H173" s="87">
        <f t="shared" si="90"/>
        <v>0</v>
      </c>
      <c r="I173" s="87">
        <f t="shared" si="90"/>
        <v>0</v>
      </c>
      <c r="J173" s="87">
        <f t="shared" si="90"/>
        <v>7</v>
      </c>
      <c r="K173" s="87">
        <f t="shared" si="90"/>
        <v>0</v>
      </c>
      <c r="L173" s="105">
        <f t="shared" si="90"/>
        <v>0</v>
      </c>
      <c r="M173" s="11"/>
      <c r="N173" s="11"/>
      <c r="O173" s="11"/>
      <c r="P173" s="11"/>
      <c r="Q173" s="11"/>
      <c r="R173" s="11"/>
    </row>
    <row r="174" spans="1:18" ht="24.95" customHeight="1" x14ac:dyDescent="0.25">
      <c r="A174" s="57" t="s">
        <v>147</v>
      </c>
      <c r="B174" s="21">
        <f t="shared" ref="B174" si="91">D174+E174</f>
        <v>7</v>
      </c>
      <c r="C174" s="86">
        <f>B174/$B$12*100</f>
        <v>2.7170748748204788E-2</v>
      </c>
      <c r="D174" s="21"/>
      <c r="E174" s="97">
        <f t="shared" ref="E174" si="92">SUM(F174:L174)</f>
        <v>7</v>
      </c>
      <c r="F174" s="70"/>
      <c r="G174" s="70"/>
      <c r="H174" s="70"/>
      <c r="I174" s="70"/>
      <c r="J174" s="70">
        <v>7</v>
      </c>
      <c r="K174" s="70"/>
      <c r="L174" s="71"/>
      <c r="M174" s="11"/>
      <c r="N174" s="11"/>
      <c r="O174" s="11"/>
      <c r="P174" s="11"/>
      <c r="Q174" s="11"/>
      <c r="R174" s="11"/>
    </row>
    <row r="175" spans="1:18" s="17" customFormat="1" ht="24.95" customHeight="1" x14ac:dyDescent="0.25">
      <c r="A175" s="29" t="s">
        <v>30</v>
      </c>
      <c r="B175" s="19">
        <f t="shared" si="85"/>
        <v>229</v>
      </c>
      <c r="C175" s="30">
        <f>B175/$B$12*100</f>
        <v>0.88887163761984245</v>
      </c>
      <c r="D175" s="19">
        <f>SUM(D176:D177)</f>
        <v>221</v>
      </c>
      <c r="E175" s="98">
        <f t="shared" si="86"/>
        <v>8</v>
      </c>
      <c r="F175" s="19">
        <f>SUM(F176:F177)</f>
        <v>8</v>
      </c>
      <c r="G175" s="19">
        <f t="shared" ref="G175:L175" si="93">SUM(G176:G177)</f>
        <v>0</v>
      </c>
      <c r="H175" s="19">
        <f t="shared" si="93"/>
        <v>0</v>
      </c>
      <c r="I175" s="19">
        <f t="shared" si="93"/>
        <v>0</v>
      </c>
      <c r="J175" s="19">
        <f t="shared" si="93"/>
        <v>0</v>
      </c>
      <c r="K175" s="19">
        <f t="shared" si="93"/>
        <v>0</v>
      </c>
      <c r="L175" s="20">
        <f t="shared" si="93"/>
        <v>0</v>
      </c>
      <c r="M175" s="16"/>
      <c r="N175" s="16"/>
      <c r="O175" s="16"/>
      <c r="P175" s="16"/>
      <c r="Q175" s="16"/>
      <c r="R175" s="16"/>
    </row>
    <row r="176" spans="1:18" ht="24.95" customHeight="1" x14ac:dyDescent="0.25">
      <c r="A176" s="69" t="s">
        <v>123</v>
      </c>
      <c r="B176" s="21">
        <f t="shared" si="85"/>
        <v>156</v>
      </c>
      <c r="C176" s="90">
        <f t="shared" ref="C176:C177" si="94">+B176/$B$12*100</f>
        <v>0.60551954353142101</v>
      </c>
      <c r="D176" s="70">
        <v>156</v>
      </c>
      <c r="E176" s="98">
        <f t="shared" si="86"/>
        <v>0</v>
      </c>
      <c r="F176" s="70"/>
      <c r="G176" s="70"/>
      <c r="H176" s="70"/>
      <c r="I176" s="70"/>
      <c r="J176" s="70"/>
      <c r="K176" s="70"/>
      <c r="L176" s="71"/>
    </row>
    <row r="177" spans="1:20" ht="24.95" customHeight="1" x14ac:dyDescent="0.25">
      <c r="A177" s="69" t="s">
        <v>124</v>
      </c>
      <c r="B177" s="21">
        <f t="shared" si="85"/>
        <v>73</v>
      </c>
      <c r="C177" s="90">
        <f t="shared" si="94"/>
        <v>0.28335209408842138</v>
      </c>
      <c r="D177" s="70">
        <v>65</v>
      </c>
      <c r="E177" s="97">
        <f t="shared" si="86"/>
        <v>8</v>
      </c>
      <c r="F177" s="70">
        <v>8</v>
      </c>
      <c r="G177" s="70"/>
      <c r="H177" s="70"/>
      <c r="I177" s="70"/>
      <c r="J177" s="70"/>
      <c r="K177" s="70"/>
      <c r="L177" s="71"/>
    </row>
    <row r="178" spans="1:20" s="17" customFormat="1" ht="24.95" customHeight="1" x14ac:dyDescent="0.25">
      <c r="A178" s="29" t="s">
        <v>125</v>
      </c>
      <c r="B178" s="23">
        <f t="shared" si="85"/>
        <v>509</v>
      </c>
      <c r="C178" s="30">
        <f>B178/$B$12*100</f>
        <v>1.9757015875480339</v>
      </c>
      <c r="D178" s="87">
        <f>SUM(D179)</f>
        <v>341</v>
      </c>
      <c r="E178" s="98">
        <f t="shared" si="86"/>
        <v>168</v>
      </c>
      <c r="F178" s="87">
        <f>SUM(F179)</f>
        <v>20</v>
      </c>
      <c r="G178" s="87">
        <f t="shared" ref="G178:L178" si="95">SUM(G179)</f>
        <v>0</v>
      </c>
      <c r="H178" s="87">
        <f t="shared" si="95"/>
        <v>0</v>
      </c>
      <c r="I178" s="87">
        <f t="shared" si="95"/>
        <v>0</v>
      </c>
      <c r="J178" s="87">
        <f t="shared" si="95"/>
        <v>86</v>
      </c>
      <c r="K178" s="87">
        <f t="shared" si="95"/>
        <v>44</v>
      </c>
      <c r="L178" s="105">
        <f t="shared" si="95"/>
        <v>18</v>
      </c>
    </row>
    <row r="179" spans="1:20" s="17" customFormat="1" ht="24.95" customHeight="1" x14ac:dyDescent="0.25">
      <c r="A179" s="109" t="s">
        <v>148</v>
      </c>
      <c r="B179" s="99">
        <f t="shared" ref="B179" si="96">D179+E179</f>
        <v>509</v>
      </c>
      <c r="C179" s="100">
        <f>B179/$B$12*100</f>
        <v>1.9757015875480339</v>
      </c>
      <c r="D179" s="101">
        <v>341</v>
      </c>
      <c r="E179" s="102">
        <f t="shared" ref="E179" si="97">SUM(F179:L179)</f>
        <v>168</v>
      </c>
      <c r="F179" s="101">
        <v>20</v>
      </c>
      <c r="G179" s="101"/>
      <c r="H179" s="101"/>
      <c r="I179" s="101"/>
      <c r="J179" s="101">
        <v>86</v>
      </c>
      <c r="K179" s="101">
        <v>44</v>
      </c>
      <c r="L179" s="103">
        <v>18</v>
      </c>
    </row>
    <row r="180" spans="1:20" x14ac:dyDescent="0.25">
      <c r="A180" s="31" t="s">
        <v>127</v>
      </c>
      <c r="B180" s="31"/>
      <c r="C180" s="31"/>
      <c r="D180" s="31"/>
      <c r="E180" s="31"/>
      <c r="F180" s="31"/>
      <c r="G180" s="31"/>
      <c r="H180" s="32"/>
      <c r="I180" s="32"/>
      <c r="J180" s="32"/>
      <c r="K180" s="32"/>
      <c r="L180" s="32"/>
    </row>
    <row r="181" spans="1:20" x14ac:dyDescent="0.25">
      <c r="A181" s="31" t="s">
        <v>99</v>
      </c>
      <c r="B181" s="31"/>
      <c r="C181" s="31"/>
      <c r="D181" s="31"/>
      <c r="E181" s="31"/>
      <c r="F181" s="31"/>
      <c r="G181" s="31"/>
      <c r="H181" s="32"/>
      <c r="I181" s="32"/>
      <c r="J181" s="32"/>
      <c r="K181" s="32"/>
      <c r="L181" s="32"/>
    </row>
    <row r="182" spans="1:20" x14ac:dyDescent="0.25">
      <c r="A182" s="31" t="s">
        <v>101</v>
      </c>
      <c r="B182" s="33"/>
      <c r="C182" s="33"/>
      <c r="D182" s="33"/>
      <c r="E182" s="33"/>
      <c r="F182" s="33"/>
      <c r="G182" s="33"/>
      <c r="H182" s="34"/>
      <c r="I182" s="34"/>
      <c r="J182" s="34"/>
      <c r="K182" s="34"/>
      <c r="L182" s="34"/>
    </row>
    <row r="183" spans="1:20" x14ac:dyDescent="0.25">
      <c r="A183" s="33" t="s">
        <v>100</v>
      </c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T183" s="35"/>
    </row>
    <row r="184" spans="1:20" x14ac:dyDescent="0.25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T184" s="35"/>
    </row>
    <row r="185" spans="1:20" x14ac:dyDescent="0.25">
      <c r="T185" s="35"/>
    </row>
    <row r="186" spans="1:20" x14ac:dyDescent="0.25">
      <c r="T186" s="35"/>
    </row>
    <row r="187" spans="1:20" x14ac:dyDescent="0.25">
      <c r="A187" s="34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T187" s="35"/>
    </row>
    <row r="188" spans="1:20" x14ac:dyDescent="0.25">
      <c r="A188" s="34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T188" s="35"/>
    </row>
    <row r="189" spans="1:20" x14ac:dyDescent="0.25">
      <c r="A189" s="34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</row>
    <row r="190" spans="1:20" x14ac:dyDescent="0.25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</row>
    <row r="195" spans="16:16" x14ac:dyDescent="0.25">
      <c r="P195" s="36"/>
    </row>
    <row r="196" spans="16:16" x14ac:dyDescent="0.25">
      <c r="P196" s="36"/>
    </row>
    <row r="197" spans="16:16" x14ac:dyDescent="0.25">
      <c r="P197" s="36"/>
    </row>
    <row r="198" spans="16:16" x14ac:dyDescent="0.25">
      <c r="P198" s="36"/>
    </row>
    <row r="199" spans="16:16" x14ac:dyDescent="0.25">
      <c r="P199" s="36"/>
    </row>
    <row r="200" spans="16:16" x14ac:dyDescent="0.25">
      <c r="P200" s="36"/>
    </row>
  </sheetData>
  <mergeCells count="24">
    <mergeCell ref="A3:L3"/>
    <mergeCell ref="A2:L2"/>
    <mergeCell ref="A1:L1"/>
    <mergeCell ref="A5:L5"/>
    <mergeCell ref="A6:L6"/>
    <mergeCell ref="A8:A10"/>
    <mergeCell ref="B8:L8"/>
    <mergeCell ref="B9:C9"/>
    <mergeCell ref="D9:D10"/>
    <mergeCell ref="E9:L9"/>
    <mergeCell ref="A70:L70"/>
    <mergeCell ref="A71:L71"/>
    <mergeCell ref="A73:A75"/>
    <mergeCell ref="B73:L73"/>
    <mergeCell ref="B74:C74"/>
    <mergeCell ref="D74:D75"/>
    <mergeCell ref="E74:L74"/>
    <mergeCell ref="A158:L158"/>
    <mergeCell ref="A159:L159"/>
    <mergeCell ref="A161:A163"/>
    <mergeCell ref="B161:L161"/>
    <mergeCell ref="B162:C162"/>
    <mergeCell ref="D162:D163"/>
    <mergeCell ref="E162:L162"/>
  </mergeCells>
  <printOptions horizontalCentered="1"/>
  <pageMargins left="0.59055118110236227" right="0.59055118110236227" top="0.78740157480314965" bottom="0.70866141732283472" header="0.31496062992125984" footer="0.51181102362204722"/>
  <pageSetup scale="35" firstPageNumber="0" orientation="portrait" r:id="rId1"/>
  <headerFooter alignWithMargins="0"/>
  <rowBreaks count="2" manualBreakCount="2">
    <brk id="69" max="16383" man="1"/>
    <brk id="15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563F1AC4F304B42B3941098A75A78F0" ma:contentTypeVersion="13" ma:contentTypeDescription="Crear nuevo documento." ma:contentTypeScope="" ma:versionID="7224b119e6a0de9f88426344e8ed3ac9">
  <xsd:schema xmlns:xsd="http://www.w3.org/2001/XMLSchema" xmlns:xs="http://www.w3.org/2001/XMLSchema" xmlns:p="http://schemas.microsoft.com/office/2006/metadata/properties" xmlns:ns2="62f58b04-9c33-490c-ba7e-c6fd6f91e41a" xmlns:ns3="2e95bf99-24e0-4882-8195-e9d4d8693026" targetNamespace="http://schemas.microsoft.com/office/2006/metadata/properties" ma:root="true" ma:fieldsID="b21648e8ee46641aae5b5393295efdba" ns2:_="" ns3:_="">
    <xsd:import namespace="62f58b04-9c33-490c-ba7e-c6fd6f91e41a"/>
    <xsd:import namespace="2e95bf99-24e0-4882-8195-e9d4d86930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f58b04-9c33-490c-ba7e-c6fd6f91e4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95bf99-24e0-4882-8195-e9d4d869302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593947-0836-4F32-AF4A-4E307B6C3C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f58b04-9c33-490c-ba7e-c6fd6f91e41a"/>
    <ds:schemaRef ds:uri="2e95bf99-24e0-4882-8195-e9d4d86930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8151CB-988B-4E22-ACF5-C61AC8858ABA}">
  <ds:schemaRefs>
    <ds:schemaRef ds:uri="http://purl.org/dc/dcmitype/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2e95bf99-24e0-4882-8195-e9d4d8693026"/>
    <ds:schemaRef ds:uri="http://schemas.microsoft.com/office/2006/documentManagement/types"/>
    <ds:schemaRef ds:uri="62f58b04-9c33-490c-ba7e-c6fd6f91e41a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48B1996-5546-4B32-8285-EA75DF9402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3 </vt:lpstr>
      <vt:lpstr>'CUADRO 3 '!A_impresión_IM</vt:lpstr>
      <vt:lpstr>'CUADRO 3 '!Área_de_impresión</vt:lpstr>
      <vt:lpstr>'CUADRO 3 '!Excel_BuiltIn_Print_Area_1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ARIADNA QUINTERO</dc:creator>
  <cp:lastModifiedBy>SERGIO CERVANTES</cp:lastModifiedBy>
  <cp:lastPrinted>2022-06-06T13:47:44Z</cp:lastPrinted>
  <dcterms:created xsi:type="dcterms:W3CDTF">2021-10-29T16:19:14Z</dcterms:created>
  <dcterms:modified xsi:type="dcterms:W3CDTF">2023-06-13T16:15:19Z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0x0101000563F1AC4F304B42B3941098A75A78F0</vt:lpwstr>
  </property>
</Properties>
</file>