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SEPTIEMBRE\"/>
    </mc:Choice>
  </mc:AlternateContent>
  <xr:revisionPtr revIDLastSave="0" documentId="8_{F6E5FECB-08F9-4C26-8006-EC67B76A4E1E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BALANCE INGRESOS" sheetId="8" r:id="rId1"/>
    <sheet name="INGRESOS" sheetId="9" r:id="rId2"/>
    <sheet name="FINANCIAMIENTO" sheetId="10" r:id="rId3"/>
    <sheet name="FLUJO" sheetId="11" r:id="rId4"/>
    <sheet name="BALANCE GASTOS" sheetId="12" r:id="rId5"/>
    <sheet name="EJECUCION FUNC" sheetId="64" r:id="rId6"/>
    <sheet name="PROYECTOS" sheetId="69" r:id="rId7"/>
  </sheets>
  <externalReferences>
    <externalReference r:id="rId8"/>
  </externalReferences>
  <definedNames>
    <definedName name="a">"$#REF!.$CP$1"</definedName>
    <definedName name="_xlnm.Print_Area" localSheetId="4">'BALANCE GASTOS'!$A$5:$K$59</definedName>
    <definedName name="_xlnm.Print_Area" localSheetId="0">'BALANCE INGRESOS'!$A$1:$I$53</definedName>
    <definedName name="_xlnm.Print_Area" localSheetId="5">'EJECUCION FUNC'!$A$3:$L$57</definedName>
    <definedName name="_xlnm.Print_Area" localSheetId="2">FINANCIAMIENTO!$A$1:$F$32</definedName>
    <definedName name="_xlnm.Print_Area" localSheetId="3">FLUJO!$A$3:$H$57</definedName>
    <definedName name="_xlnm.Print_Area" localSheetId="1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INGRESOS'!$B$3:$I$48</definedName>
    <definedName name="Excel_BuiltIn_Print_Area_7_1">'BALANCE INGRESOS'!$B$3:$I$42</definedName>
    <definedName name="Excel_BuiltIn_Print_Area_7_1_1">'BALANCE INGRESOS'!$B$3:$I$48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'BALANCE GASTOS'!$3:$4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4">'BALANCE GASTOS'!$1:$4</definedName>
    <definedName name="_xlnm.Print_Titles" localSheetId="0">'BALANCE INGRESOS'!$3:$4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9" l="1"/>
  <c r="M17" i="69"/>
  <c r="J41" i="69"/>
  <c r="J9" i="69"/>
  <c r="E19" i="69"/>
  <c r="E39" i="8"/>
  <c r="E22" i="9"/>
  <c r="E9" i="9"/>
  <c r="E11" i="9"/>
  <c r="E24" i="9"/>
  <c r="E27" i="9"/>
  <c r="E28" i="9"/>
  <c r="E26" i="9"/>
  <c r="G13" i="8"/>
  <c r="K18" i="8"/>
  <c r="G18" i="8"/>
  <c r="K27" i="8"/>
  <c r="G26" i="8"/>
  <c r="K26" i="8"/>
  <c r="E26" i="8" l="1"/>
  <c r="E23" i="8"/>
  <c r="E30" i="8"/>
  <c r="E27" i="8"/>
  <c r="E25" i="8"/>
  <c r="E19" i="8"/>
  <c r="E18" i="8"/>
  <c r="C9" i="69"/>
  <c r="C19" i="69"/>
  <c r="C41" i="69"/>
  <c r="C52" i="69"/>
  <c r="G27" i="9"/>
  <c r="H27" i="9" s="1"/>
  <c r="I27" i="9" l="1"/>
  <c r="D26" i="9" l="1"/>
  <c r="D23" i="8"/>
  <c r="D39" i="8"/>
  <c r="K24" i="9" l="1"/>
  <c r="E41" i="69" l="1"/>
  <c r="Q19" i="69"/>
  <c r="G19" i="69"/>
  <c r="I24" i="69"/>
  <c r="D19" i="69"/>
  <c r="D41" i="69"/>
  <c r="D9" i="69"/>
  <c r="D52" i="69" s="1"/>
  <c r="Q9" i="69"/>
  <c r="I10" i="69" l="1"/>
  <c r="L41" i="69" l="1"/>
  <c r="H51" i="69" l="1"/>
  <c r="H50" i="69"/>
  <c r="H49" i="69"/>
  <c r="H48" i="69"/>
  <c r="H47" i="69"/>
  <c r="H46" i="69"/>
  <c r="H45" i="69"/>
  <c r="H44" i="69"/>
  <c r="H43" i="69"/>
  <c r="H42" i="69"/>
  <c r="H41" i="69" s="1"/>
  <c r="H40" i="69"/>
  <c r="H39" i="69"/>
  <c r="H38" i="69"/>
  <c r="H37" i="69"/>
  <c r="H36" i="69"/>
  <c r="H35" i="69"/>
  <c r="H34" i="69"/>
  <c r="H33" i="69"/>
  <c r="H32" i="69"/>
  <c r="H31" i="69"/>
  <c r="H30" i="69"/>
  <c r="H29" i="69"/>
  <c r="H28" i="69"/>
  <c r="H27" i="69"/>
  <c r="H26" i="69"/>
  <c r="H25" i="69"/>
  <c r="H24" i="69"/>
  <c r="H23" i="69"/>
  <c r="H22" i="69"/>
  <c r="H21" i="69"/>
  <c r="H20" i="69"/>
  <c r="H18" i="69"/>
  <c r="H17" i="69"/>
  <c r="H16" i="69"/>
  <c r="H15" i="69"/>
  <c r="H14" i="69"/>
  <c r="H13" i="69"/>
  <c r="H12" i="69"/>
  <c r="H11" i="69"/>
  <c r="H10" i="69"/>
  <c r="F51" i="69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H19" i="69"/>
  <c r="F19" i="69"/>
  <c r="F9" i="69"/>
  <c r="H9" i="69"/>
  <c r="H52" i="69" l="1"/>
  <c r="F52" i="69"/>
  <c r="K41" i="69" l="1"/>
  <c r="N22" i="69" l="1"/>
  <c r="N26" i="69"/>
  <c r="L9" i="69"/>
  <c r="N21" i="69" l="1"/>
  <c r="O21" i="69"/>
  <c r="D17" i="9" l="1"/>
  <c r="G41" i="69" l="1"/>
  <c r="N29" i="69"/>
  <c r="I41" i="69" l="1"/>
  <c r="I19" i="69"/>
  <c r="J39" i="69" l="1"/>
  <c r="J38" i="69"/>
  <c r="M29" i="69"/>
  <c r="M26" i="69"/>
  <c r="M22" i="69"/>
  <c r="M21" i="69"/>
  <c r="J16" i="69"/>
  <c r="J15" i="69"/>
  <c r="J14" i="69"/>
  <c r="J13" i="69"/>
  <c r="J19" i="69" l="1"/>
  <c r="M39" i="69"/>
  <c r="N39" i="69"/>
  <c r="M34" i="69"/>
  <c r="N34" i="69"/>
  <c r="M36" i="69"/>
  <c r="N36" i="69"/>
  <c r="M38" i="69"/>
  <c r="N38" i="69"/>
  <c r="N17" i="69"/>
  <c r="M42" i="69"/>
  <c r="N42" i="69"/>
  <c r="M43" i="69"/>
  <c r="N43" i="69"/>
  <c r="M44" i="69"/>
  <c r="N44" i="69"/>
  <c r="N45" i="69"/>
  <c r="M33" i="69"/>
  <c r="N33" i="69"/>
  <c r="M35" i="69"/>
  <c r="N35" i="69"/>
  <c r="M37" i="69"/>
  <c r="N37" i="69"/>
  <c r="N20" i="69"/>
  <c r="M24" i="69"/>
  <c r="N24" i="69"/>
  <c r="M25" i="69"/>
  <c r="N25" i="69"/>
  <c r="M27" i="69"/>
  <c r="N27" i="69"/>
  <c r="M30" i="69"/>
  <c r="N30" i="69"/>
  <c r="M11" i="69"/>
  <c r="N11" i="69"/>
  <c r="M13" i="69"/>
  <c r="N13" i="69"/>
  <c r="M15" i="69"/>
  <c r="N15" i="69"/>
  <c r="M16" i="69"/>
  <c r="N16" i="69"/>
  <c r="M18" i="69"/>
  <c r="N18" i="69"/>
  <c r="M46" i="69"/>
  <c r="N46" i="69"/>
  <c r="M28" i="69"/>
  <c r="N28" i="69"/>
  <c r="M31" i="69"/>
  <c r="N31" i="69"/>
  <c r="M12" i="69"/>
  <c r="N12" i="69"/>
  <c r="M14" i="69"/>
  <c r="N14" i="69"/>
  <c r="M40" i="69"/>
  <c r="N40" i="69"/>
  <c r="N47" i="69"/>
  <c r="M48" i="69"/>
  <c r="N48" i="69"/>
  <c r="M49" i="69"/>
  <c r="N49" i="69"/>
  <c r="M50" i="69"/>
  <c r="N50" i="69"/>
  <c r="M51" i="69"/>
  <c r="N51" i="69"/>
  <c r="M32" i="69"/>
  <c r="N32" i="69"/>
  <c r="M23" i="69"/>
  <c r="N23" i="69"/>
  <c r="M19" i="69" l="1"/>
  <c r="D38" i="8" l="1"/>
  <c r="G27" i="8"/>
  <c r="G16" i="9" l="1"/>
  <c r="G30" i="9" l="1"/>
  <c r="L19" i="69" l="1"/>
  <c r="O50" i="69"/>
  <c r="O49" i="69"/>
  <c r="O48" i="69"/>
  <c r="O46" i="69"/>
  <c r="O45" i="69"/>
  <c r="O44" i="69"/>
  <c r="O43" i="69"/>
  <c r="O39" i="69"/>
  <c r="O38" i="69"/>
  <c r="O37" i="69"/>
  <c r="O36" i="69"/>
  <c r="O35" i="69"/>
  <c r="O34" i="69"/>
  <c r="O33" i="69"/>
  <c r="O32" i="69"/>
  <c r="O31" i="69"/>
  <c r="O29" i="69"/>
  <c r="O28" i="69"/>
  <c r="O27" i="69"/>
  <c r="O26" i="69"/>
  <c r="O25" i="69"/>
  <c r="O24" i="69"/>
  <c r="O23" i="69"/>
  <c r="O22" i="69"/>
  <c r="O20" i="69"/>
  <c r="O18" i="69"/>
  <c r="O12" i="69"/>
  <c r="O11" i="69"/>
  <c r="N41" i="69"/>
  <c r="M41" i="69"/>
  <c r="B41" i="69"/>
  <c r="N19" i="69"/>
  <c r="B19" i="69"/>
  <c r="K9" i="69"/>
  <c r="G9" i="69"/>
  <c r="E9" i="69"/>
  <c r="B9" i="69"/>
  <c r="O41" i="69" l="1"/>
  <c r="G52" i="69"/>
  <c r="O19" i="69"/>
  <c r="B52" i="69"/>
  <c r="L52" i="69"/>
  <c r="E52" i="69"/>
  <c r="K52" i="69"/>
  <c r="G19" i="8" l="1"/>
  <c r="G14" i="9" s="1"/>
  <c r="H19" i="8" l="1"/>
  <c r="C24" i="9" l="1"/>
  <c r="F20" i="9" l="1"/>
  <c r="L11" i="12" l="1"/>
  <c r="G26" i="9" l="1"/>
  <c r="G44" i="8"/>
  <c r="G39" i="8"/>
  <c r="G33" i="8"/>
  <c r="G30" i="8"/>
  <c r="H27" i="8"/>
  <c r="H26" i="8"/>
  <c r="G25" i="8"/>
  <c r="H25" i="8" s="1"/>
  <c r="G23" i="8"/>
  <c r="H30" i="8" l="1"/>
  <c r="G18" i="9"/>
  <c r="H26" i="9"/>
  <c r="H18" i="8"/>
  <c r="G28" i="9" l="1"/>
  <c r="D24" i="9"/>
  <c r="L9" i="12" l="1"/>
  <c r="G66" i="9" l="1"/>
  <c r="E24" i="8" l="1"/>
  <c r="G29" i="8" l="1"/>
  <c r="G24" i="8"/>
  <c r="H24" i="8" s="1"/>
  <c r="G17" i="8"/>
  <c r="D22" i="9" l="1"/>
  <c r="F24" i="9"/>
  <c r="F22" i="9" l="1"/>
  <c r="G24" i="9"/>
  <c r="H24" i="9" s="1"/>
  <c r="G13" i="9" l="1"/>
  <c r="E13" i="9"/>
  <c r="G22" i="9" l="1"/>
  <c r="G32" i="8"/>
  <c r="F32" i="8" l="1"/>
  <c r="E32" i="8"/>
  <c r="D32" i="8"/>
  <c r="C22" i="9" l="1"/>
  <c r="C20" i="9"/>
  <c r="C18" i="9"/>
  <c r="C17" i="9"/>
  <c r="C16" i="9"/>
  <c r="C15" i="9"/>
  <c r="C14" i="9"/>
  <c r="C13" i="9"/>
  <c r="C11" i="9" l="1"/>
  <c r="C9" i="9"/>
  <c r="G15" i="9" l="1"/>
  <c r="C43" i="8"/>
  <c r="C42" i="8" s="1"/>
  <c r="C41" i="8" s="1"/>
  <c r="C40" i="8" s="1"/>
  <c r="C38" i="8"/>
  <c r="C37" i="8" s="1"/>
  <c r="C29" i="8"/>
  <c r="C24" i="8"/>
  <c r="C22" i="8"/>
  <c r="C20" i="8" s="1"/>
  <c r="C17" i="8"/>
  <c r="C15" i="8"/>
  <c r="C36" i="8" l="1"/>
  <c r="C34" i="8" s="1"/>
  <c r="C13" i="8"/>
  <c r="C11" i="8" s="1"/>
  <c r="C9" i="8" l="1"/>
  <c r="D15" i="8" l="1"/>
  <c r="D17" i="8"/>
  <c r="D22" i="8"/>
  <c r="D20" i="8" s="1"/>
  <c r="D24" i="8"/>
  <c r="D29" i="8"/>
  <c r="D37" i="8"/>
  <c r="D43" i="8"/>
  <c r="D42" i="8" s="1"/>
  <c r="D40" i="8" s="1"/>
  <c r="D46" i="8"/>
  <c r="D13" i="8" l="1"/>
  <c r="D11" i="8" s="1"/>
  <c r="D36" i="8"/>
  <c r="D34" i="8" s="1"/>
  <c r="D9" i="8" l="1"/>
  <c r="E14" i="9"/>
  <c r="E15" i="9"/>
  <c r="E16" i="9"/>
  <c r="E17" i="9"/>
  <c r="E18" i="9"/>
  <c r="F43" i="8"/>
  <c r="E20" i="9" l="1"/>
  <c r="D20" i="9"/>
  <c r="D18" i="9"/>
  <c r="D16" i="9"/>
  <c r="D15" i="9"/>
  <c r="D14" i="9"/>
  <c r="D13" i="9"/>
  <c r="D11" i="9" l="1"/>
  <c r="D9" i="9" s="1"/>
  <c r="F18" i="9" l="1"/>
  <c r="F17" i="9"/>
  <c r="F16" i="9"/>
  <c r="F15" i="9"/>
  <c r="F14" i="9"/>
  <c r="F13" i="9"/>
  <c r="F11" i="9" l="1"/>
  <c r="F42" i="8" l="1"/>
  <c r="F41" i="8" s="1"/>
  <c r="F40" i="8" s="1"/>
  <c r="G43" i="8" l="1"/>
  <c r="G20" i="9"/>
  <c r="H20" i="9" s="1"/>
  <c r="I16" i="9" l="1"/>
  <c r="F24" i="8"/>
  <c r="F38" i="8"/>
  <c r="F37" i="8" s="1"/>
  <c r="F36" i="8" s="1"/>
  <c r="F34" i="8" s="1"/>
  <c r="F29" i="8"/>
  <c r="G38" i="8" l="1"/>
  <c r="G37" i="8" s="1"/>
  <c r="H39" i="8"/>
  <c r="H38" i="8" s="1"/>
  <c r="H37" i="8" s="1"/>
  <c r="H36" i="8" s="1"/>
  <c r="E38" i="8"/>
  <c r="G36" i="8" l="1"/>
  <c r="I44" i="8" l="1"/>
  <c r="E37" i="8"/>
  <c r="G42" i="8"/>
  <c r="G41" i="8" s="1"/>
  <c r="G40" i="8" s="1"/>
  <c r="G34" i="8" s="1"/>
  <c r="E36" i="8" l="1"/>
  <c r="E43" i="8"/>
  <c r="I43" i="8" s="1"/>
  <c r="I23" i="8"/>
  <c r="H23" i="8"/>
  <c r="G22" i="8"/>
  <c r="G20" i="8" s="1"/>
  <c r="F22" i="8"/>
  <c r="E22" i="8"/>
  <c r="E20" i="8" s="1"/>
  <c r="F20" i="8" l="1"/>
  <c r="E42" i="8"/>
  <c r="E41" i="8" s="1"/>
  <c r="E17" i="8"/>
  <c r="E15" i="8" s="1"/>
  <c r="E40" i="8" l="1"/>
  <c r="I42" i="8"/>
  <c r="F17" i="8"/>
  <c r="E34" i="8" l="1"/>
  <c r="G15" i="8"/>
  <c r="F48" i="8"/>
  <c r="H34" i="8" l="1"/>
  <c r="H22" i="9"/>
  <c r="F15" i="8" l="1"/>
  <c r="F13" i="8" s="1"/>
  <c r="F11" i="8" l="1"/>
  <c r="F9" i="8" s="1"/>
  <c r="G11" i="8" l="1"/>
  <c r="H18" i="9"/>
  <c r="H16" i="9"/>
  <c r="H14" i="9"/>
  <c r="I14" i="9"/>
  <c r="I18" i="9"/>
  <c r="G9" i="8" l="1"/>
  <c r="I26" i="9"/>
  <c r="F46" i="8" l="1"/>
  <c r="G46" i="8" s="1"/>
  <c r="F9" i="9" l="1"/>
  <c r="G47" i="8" l="1"/>
  <c r="G28" i="8"/>
  <c r="G21" i="8"/>
  <c r="G23" i="9"/>
  <c r="G21" i="9"/>
  <c r="G19" i="9" l="1"/>
  <c r="H33" i="8"/>
  <c r="E46" i="8" l="1"/>
  <c r="E29" i="8" l="1"/>
  <c r="E13" i="8" s="1"/>
  <c r="H13" i="8" l="1"/>
  <c r="E11" i="8"/>
  <c r="E9" i="8" s="1"/>
  <c r="H11" i="8" l="1"/>
  <c r="H9" i="8"/>
  <c r="H42" i="8" l="1"/>
  <c r="H28" i="8"/>
  <c r="H21" i="8"/>
  <c r="C56" i="12"/>
  <c r="D56" i="12"/>
  <c r="F56" i="12"/>
  <c r="H56" i="12"/>
  <c r="F57" i="12"/>
  <c r="I57" i="12" s="1"/>
  <c r="F58" i="12"/>
  <c r="J58" i="12" s="1"/>
  <c r="K57" i="12" l="1"/>
  <c r="J57" i="12"/>
  <c r="I56" i="12"/>
  <c r="J56" i="12"/>
  <c r="K56" i="12"/>
  <c r="I20" i="9" l="1"/>
  <c r="H30" i="9" l="1"/>
  <c r="I30" i="9" l="1"/>
  <c r="H28" i="9" l="1"/>
  <c r="I28" i="9"/>
  <c r="I22" i="9" l="1"/>
  <c r="I24" i="9" l="1"/>
  <c r="G48" i="8" l="1"/>
  <c r="I22" i="8"/>
  <c r="I41" i="8"/>
  <c r="I48" i="8" l="1"/>
  <c r="I46" i="8"/>
  <c r="H46" i="8"/>
  <c r="H48" i="8"/>
  <c r="H22" i="8"/>
  <c r="H41" i="8"/>
  <c r="G17" i="9" l="1"/>
  <c r="G11" i="9" s="1"/>
  <c r="I25" i="8"/>
  <c r="I26" i="8" l="1"/>
  <c r="I17" i="9"/>
  <c r="H17" i="9"/>
  <c r="I15" i="9" l="1"/>
  <c r="H15" i="9"/>
  <c r="I30" i="8"/>
  <c r="I29" i="8" l="1"/>
  <c r="H29" i="8"/>
  <c r="I39" i="8" l="1"/>
  <c r="H20" i="8"/>
  <c r="I20" i="8"/>
  <c r="I38" i="8" l="1"/>
  <c r="I37" i="8"/>
  <c r="I36" i="8" s="1"/>
  <c r="I34" i="8" l="1"/>
  <c r="I27" i="8"/>
  <c r="H40" i="8" l="1"/>
  <c r="I40" i="8"/>
  <c r="I19" i="8" l="1"/>
  <c r="H17" i="8" l="1"/>
  <c r="I17" i="8"/>
  <c r="H15" i="8"/>
  <c r="I15" i="8"/>
  <c r="I13" i="8" l="1"/>
  <c r="I11" i="8"/>
  <c r="I9" i="8" l="1"/>
  <c r="I24" i="8"/>
  <c r="I18" i="8" l="1"/>
  <c r="G9" i="9" l="1"/>
  <c r="I11" i="9"/>
  <c r="H11" i="9"/>
  <c r="H13" i="9"/>
  <c r="I13" i="9"/>
  <c r="I9" i="9" l="1"/>
  <c r="H9" i="9"/>
  <c r="I9" i="69" l="1"/>
  <c r="I52" i="69" l="1"/>
  <c r="N10" i="69"/>
  <c r="N9" i="69" s="1"/>
  <c r="N52" i="69" s="1"/>
  <c r="O10" i="69"/>
  <c r="M10" i="69"/>
  <c r="M9" i="69" s="1"/>
  <c r="M52" i="69" s="1"/>
  <c r="J52" i="69"/>
  <c r="O9" i="69"/>
  <c r="O52" i="69" l="1"/>
</calcChain>
</file>

<file path=xl/sharedStrings.xml><?xml version="1.0" encoding="utf-8"?>
<sst xmlns="http://schemas.openxmlformats.org/spreadsheetml/2006/main" count="744" uniqueCount="342">
  <si>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</si>
  <si>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</si>
  <si>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</si>
  <si>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</si>
  <si>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</si>
  <si>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</si>
  <si>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</si>
  <si>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</si>
  <si>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</si>
  <si>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</si>
  <si>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</si>
  <si>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</si>
  <si>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</si>
  <si>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</si>
  <si>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</si>
  <si>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</si>
  <si>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</si>
  <si>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</si>
  <si>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</si>
  <si>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</si>
  <si>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</si>
  <si>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PRESUPUESTO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</si>
  <si>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</si>
  <si>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</si>
  <si>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</si>
  <si>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</si>
  <si>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</si>
  <si>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</si>
  <si>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</si>
  <si>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</si>
  <si>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</si>
  <si>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</si>
  <si>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</si>
  <si>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</si>
  <si>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</si>
  <si>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</si>
  <si>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</si>
  <si>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</si>
  <si>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</si>
  <si>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</si>
  <si>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</si>
  <si>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</si>
  <si>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</si>
  <si>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</si>
  <si>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</si>
  <si>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</si>
  <si>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</si>
  <si>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</si>
  <si>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</si>
  <si>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</si>
  <si>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</si>
  <si>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</si>
  <si>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</si>
  <si>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</si>
  <si>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</si>
  <si>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</si>
  <si>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</si>
  <si>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</si>
  <si>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</si>
  <si>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</si>
  <si>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</si>
  <si>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</si>
  <si>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</si>
  <si>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</si>
  <si>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</si>
  <si>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</si>
  <si>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</si>
  <si>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</si>
  <si>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</si>
  <si>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</si>
  <si>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</si>
  <si>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</si>
  <si>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</si>
  <si>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</si>
  <si>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</si>
  <si>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</si>
  <si>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</si>
  <si>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</si>
  <si>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</si>
  <si>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</si>
  <si>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</si>
  <si>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</si>
  <si>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</si>
  <si>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</si>
  <si>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</si>
  <si>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</si>
  <si>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</si>
  <si>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</si>
  <si>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</si>
  <si>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</si>
  <si>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</si>
  <si>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</si>
  <si>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</si>
  <si>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</si>
  <si>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</si>
  <si>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</si>
  <si>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</si>
  <si>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</si>
  <si>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</si>
  <si>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</si>
  <si>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</si>
  <si>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</si>
  <si>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</si>
  <si>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</si>
  <si>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</si>
  <si>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</si>
  <si>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</si>
  <si>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</si>
  <si>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</si>
  <si>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</si>
  <si>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</si>
  <si>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</si>
  <si>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</si>
  <si>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</si>
  <si>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</si>
  <si>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</si>
  <si>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</si>
  <si>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</si>
  <si>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</si>
  <si>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</si>
  <si>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</si>
  <si>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</si>
  <si>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</si>
  <si>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</si>
  <si>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</si>
  <si>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 xml:space="preserve">     </t>
  </si>
  <si>
    <t>CONSULTORIAS Y SERV</t>
  </si>
  <si>
    <t>PAGADO</t>
  </si>
  <si>
    <t xml:space="preserve">SALDO </t>
  </si>
  <si>
    <t>TRANSFERENCIAS CORR.</t>
  </si>
  <si>
    <t>PORCENTUAL</t>
  </si>
  <si>
    <t xml:space="preserve">   B. Transf. de Capital</t>
  </si>
  <si>
    <t>ABOLUTA</t>
  </si>
  <si>
    <t>CTA.</t>
  </si>
  <si>
    <t>UNIVERSIDAD TECNOLÓGICA DE PANAMÁ</t>
  </si>
  <si>
    <t>DIRECCIÓN NACIONAL DE PRESUPUESTO</t>
  </si>
  <si>
    <t>CRED. REC. POR TRANSF.</t>
  </si>
  <si>
    <t>PENSIÓN Y JUBILACIONES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</si>
  <si>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</si>
  <si>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</si>
  <si>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</si>
  <si>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</si>
  <si>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</si>
  <si>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</si>
  <si>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</si>
  <si>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</si>
  <si>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</si>
  <si>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</si>
  <si>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</si>
  <si>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</si>
  <si>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</si>
  <si>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</si>
  <si>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</si>
  <si>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</si>
  <si>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</si>
  <si>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</si>
  <si>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</si>
  <si>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</si>
  <si>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</si>
  <si>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</si>
  <si>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</si>
  <si>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</si>
  <si>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</si>
  <si>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</si>
  <si>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</si>
  <si>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</si>
  <si>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</si>
  <si>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</si>
  <si>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</si>
  <si>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</si>
  <si>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</si>
  <si>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</si>
  <si>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</si>
  <si>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</si>
  <si>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</si>
  <si>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</si>
  <si>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</si>
  <si>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</si>
  <si>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</si>
  <si>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</si>
  <si>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</si>
  <si>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</si>
  <si>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</si>
  <si>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</si>
  <si>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</si>
  <si>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</si>
  <si>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</si>
  <si>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</si>
  <si>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</si>
  <si>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</si>
  <si>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</si>
  <si>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</si>
  <si>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</si>
  <si>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</si>
  <si>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</si>
  <si>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</si>
  <si>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</si>
  <si>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</si>
  <si>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</si>
  <si>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</si>
  <si>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</si>
  <si>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</si>
  <si>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</si>
  <si>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</si>
  <si>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</si>
  <si>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</si>
  <si>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</si>
  <si>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</si>
  <si>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</si>
  <si>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</si>
  <si>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</si>
  <si>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</si>
  <si>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</si>
  <si>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</si>
  <si>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</si>
  <si>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</si>
  <si>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</si>
  <si>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</si>
  <si>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</si>
  <si>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</si>
  <si>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</si>
  <si>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</si>
  <si>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</si>
  <si>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</si>
  <si>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</si>
  <si>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</si>
  <si>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</si>
  <si>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</si>
  <si>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</si>
  <si>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</si>
  <si>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</si>
  <si>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</si>
  <si>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</si>
  <si>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</si>
  <si>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</si>
  <si>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</si>
  <si>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</si>
  <si>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</si>
  <si>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</si>
  <si>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</si>
  <si>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</si>
  <si>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</si>
  <si>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</si>
  <si>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</si>
  <si>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</si>
  <si>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</si>
  <si>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</si>
  <si>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  BALANCE PRESUPUESTARIO ACUMULADO DE INGRESOS</t>
  </si>
  <si>
    <t>RECAUDACIÓN</t>
  </si>
  <si>
    <t xml:space="preserve">          4.  Inversiones Directas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</si>
  <si>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</si>
  <si>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</si>
  <si>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</si>
  <si>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</si>
  <si>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              c. Empresas Públicas</t>
  </si>
  <si>
    <t>DEVENGADO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</si>
  <si>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</si>
  <si>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</si>
  <si>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</si>
  <si>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</si>
  <si>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</si>
  <si>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</si>
  <si>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</si>
  <si>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</si>
  <si>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</si>
  <si>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</si>
  <si>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</si>
  <si>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</si>
  <si>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</si>
  <si>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</si>
  <si>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</si>
  <si>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</si>
  <si>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</si>
  <si>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</si>
  <si>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</si>
  <si>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</si>
  <si>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</si>
  <si>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</si>
  <si>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</si>
  <si>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</si>
  <si>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</si>
  <si>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</si>
  <si>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</si>
  <si>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</si>
  <si>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</si>
  <si>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</si>
  <si>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</si>
  <si>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</si>
  <si>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</si>
  <si>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</si>
  <si>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</si>
  <si>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</si>
  <si>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</si>
  <si>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</si>
  <si>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</si>
  <si>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</si>
  <si>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</si>
  <si>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</si>
  <si>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</si>
  <si>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</si>
  <si>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</si>
  <si>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</si>
  <si>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</si>
  <si>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</si>
  <si>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</si>
  <si>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</si>
  <si>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</si>
  <si>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</si>
  <si>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</si>
  <si>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</si>
  <si>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</si>
  <si>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</si>
  <si>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</si>
  <si>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</si>
  <si>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</si>
  <si>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</si>
  <si>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</si>
  <si>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</si>
  <si>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</si>
  <si>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</si>
  <si>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</si>
  <si>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</si>
  <si>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</si>
  <si>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</si>
  <si>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</si>
  <si>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</si>
  <si>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</si>
  <si>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</si>
  <si>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CONTENCIÓN</t>
  </si>
  <si>
    <t>SALDO ANUAL CONTENCIÓN</t>
  </si>
  <si>
    <t>MODIFICADO contención</t>
  </si>
  <si>
    <t>ASIGNADO contención</t>
  </si>
  <si>
    <t>1P19:S520386377.84</t>
  </si>
  <si>
    <t>AL 30 DE AGOSTO DE 2024 (En Balboas)</t>
  </si>
  <si>
    <t xml:space="preserve">           1.1.1.2 Otros Servicios-Autogestión</t>
  </si>
  <si>
    <t>AL 30 DE AGOSTO DE 2024 (Miles de Balboas)</t>
  </si>
  <si>
    <t>U+N30+A2:N53+A2:N54</t>
  </si>
  <si>
    <t>TRASLADOS</t>
  </si>
  <si>
    <t>AL 30 DE SEPTIEMBRE DE  2024 (En Balboas)</t>
  </si>
  <si>
    <t>AL 30 DE SEPTIEMBRE DE 2024 (En Balboas)</t>
  </si>
  <si>
    <t xml:space="preserve"> NIVEL DE CUENTA:AL 30 DE SEPTIEMBRE DE 2024 (En Balboas)</t>
  </si>
  <si>
    <t>POR PROGRAMA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</si>
</sst>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69" formatCode="#,##0.0"/>
    <numFmt numFmtId="170" formatCode="0.00\ "/>
    <numFmt numFmtId="171" formatCode="#,##0.0\ ;\(#,##0.0\)"/>
    <numFmt numFmtId="172" formatCode="0.00\ ;[Red]\-0.00\ "/>
    <numFmt numFmtId="173" formatCode="#,##0.0_);[Red]\(#,##0.0\)"/>
    <numFmt numFmtId="174" formatCode="_([$B/.-180A]\ * #,##0.00_);_([$B/.-180A]\ * \(#,##0.00\);_([$B/.-180A]\ * &quot;-&quot;??_);_(@_)"/>
    <numFmt numFmtId="175" formatCode="#,##0.00_ ;\-#,##0.00\ "/>
  </numFmts>
  <fonts count="44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3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7" fillId="0" borderId="0" applyFill="0" applyBorder="0" applyAlignment="0" applyProtection="0"/>
    <xf numFmtId="168" fontId="7" fillId="0" borderId="0" applyFill="0" applyBorder="0" applyAlignment="0" applyProtection="0"/>
    <xf numFmtId="0" fontId="7" fillId="0" borderId="0"/>
    <xf numFmtId="0" fontId="40" fillId="0" borderId="0"/>
    <xf numFmtId="0" fontId="40" fillId="0" borderId="0"/>
    <xf numFmtId="0" fontId="40" fillId="0" borderId="0"/>
    <xf numFmtId="0" fontId="7" fillId="0" borderId="0">
      <alignment wrapText="1"/>
    </xf>
    <xf numFmtId="0" fontId="40" fillId="0" borderId="0"/>
    <xf numFmtId="164" fontId="7" fillId="0" borderId="0" applyFont="0" applyFill="0" applyBorder="0" applyAlignment="0" applyProtection="0"/>
  </cellStyleXfs>
  <cellXfs count="450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1" fillId="0" borderId="0" xfId="0" applyFont="1"/>
    <xf numFmtId="0" fontId="13" fillId="0" borderId="0" xfId="0" applyFont="1"/>
    <xf numFmtId="0" fontId="12" fillId="0" borderId="0" xfId="0" applyFont="1"/>
    <xf numFmtId="3" fontId="13" fillId="0" borderId="0" xfId="0" applyNumberFormat="1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3" fontId="5" fillId="0" borderId="0" xfId="0" applyNumberFormat="1" applyFont="1"/>
    <xf numFmtId="0" fontId="10" fillId="0" borderId="0" xfId="0" applyFont="1"/>
    <xf numFmtId="3" fontId="17" fillId="0" borderId="0" xfId="0" applyNumberFormat="1" applyFont="1" applyAlignment="1">
      <alignment horizontal="left"/>
    </xf>
    <xf numFmtId="4" fontId="0" fillId="0" borderId="0" xfId="0" applyNumberFormat="1"/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167" fontId="0" fillId="0" borderId="0" xfId="0" applyNumberFormat="1"/>
    <xf numFmtId="0" fontId="9" fillId="5" borderId="0" xfId="0" applyFont="1" applyFill="1" applyAlignment="1">
      <alignment horizontal="center"/>
    </xf>
    <xf numFmtId="3" fontId="8" fillId="0" borderId="0" xfId="0" applyNumberFormat="1" applyFont="1"/>
    <xf numFmtId="0" fontId="20" fillId="0" borderId="0" xfId="0" applyFont="1"/>
    <xf numFmtId="3" fontId="3" fillId="0" borderId="0" xfId="0" applyNumberFormat="1" applyFont="1"/>
    <xf numFmtId="0" fontId="23" fillId="0" borderId="0" xfId="0" applyFont="1"/>
    <xf numFmtId="0" fontId="24" fillId="0" borderId="0" xfId="0" applyFont="1"/>
    <xf numFmtId="3" fontId="18" fillId="0" borderId="0" xfId="0" applyNumberFormat="1" applyFont="1"/>
    <xf numFmtId="3" fontId="25" fillId="0" borderId="0" xfId="0" applyNumberFormat="1" applyFont="1"/>
    <xf numFmtId="3" fontId="28" fillId="0" borderId="0" xfId="0" applyNumberFormat="1" applyFont="1"/>
    <xf numFmtId="3" fontId="22" fillId="0" borderId="0" xfId="0" applyNumberFormat="1" applyFont="1"/>
    <xf numFmtId="3" fontId="29" fillId="0" borderId="0" xfId="0" applyNumberFormat="1" applyFont="1"/>
    <xf numFmtId="3" fontId="27" fillId="0" borderId="0" xfId="0" applyNumberFormat="1" applyFont="1"/>
    <xf numFmtId="0" fontId="0" fillId="0" borderId="0" xfId="0" applyAlignment="1">
      <alignment horizontal="center"/>
    </xf>
    <xf numFmtId="169" fontId="14" fillId="0" borderId="0" xfId="0" applyNumberFormat="1" applyFont="1"/>
    <xf numFmtId="0" fontId="25" fillId="0" borderId="0" xfId="0" applyFont="1"/>
    <xf numFmtId="0" fontId="31" fillId="0" borderId="27" xfId="0" applyFont="1" applyBorder="1" applyAlignment="1">
      <alignment horizontal="left"/>
    </xf>
    <xf numFmtId="37" fontId="21" fillId="0" borderId="11" xfId="0" applyNumberFormat="1" applyFont="1" applyBorder="1"/>
    <xf numFmtId="167" fontId="21" fillId="0" borderId="12" xfId="0" applyNumberFormat="1" applyFont="1" applyBorder="1"/>
    <xf numFmtId="0" fontId="21" fillId="0" borderId="47" xfId="0" applyFont="1" applyBorder="1"/>
    <xf numFmtId="0" fontId="21" fillId="0" borderId="11" xfId="0" applyFont="1" applyBorder="1" applyAlignment="1">
      <alignment horizontal="center"/>
    </xf>
    <xf numFmtId="3" fontId="21" fillId="0" borderId="11" xfId="0" applyNumberFormat="1" applyFont="1" applyBorder="1"/>
    <xf numFmtId="0" fontId="3" fillId="0" borderId="19" xfId="0" applyFont="1" applyBorder="1"/>
    <xf numFmtId="0" fontId="31" fillId="0" borderId="51" xfId="0" applyFont="1" applyBorder="1" applyAlignment="1">
      <alignment horizontal="left"/>
    </xf>
    <xf numFmtId="3" fontId="30" fillId="0" borderId="11" xfId="0" applyNumberFormat="1" applyFont="1" applyBorder="1"/>
    <xf numFmtId="0" fontId="19" fillId="0" borderId="0" xfId="0" applyFont="1"/>
    <xf numFmtId="3" fontId="1" fillId="0" borderId="3" xfId="0" applyNumberFormat="1" applyFont="1" applyBorder="1"/>
    <xf numFmtId="0" fontId="25" fillId="0" borderId="6" xfId="0" applyFont="1" applyBorder="1"/>
    <xf numFmtId="3" fontId="2" fillId="0" borderId="3" xfId="0" applyNumberFormat="1" applyFont="1" applyBorder="1"/>
    <xf numFmtId="3" fontId="0" fillId="0" borderId="7" xfId="0" applyNumberFormat="1" applyBorder="1"/>
    <xf numFmtId="3" fontId="28" fillId="0" borderId="7" xfId="0" applyNumberFormat="1" applyFont="1" applyBorder="1" applyAlignment="1">
      <alignment horizontal="right"/>
    </xf>
    <xf numFmtId="169" fontId="2" fillId="0" borderId="5" xfId="0" applyNumberFormat="1" applyFont="1" applyBorder="1" applyAlignment="1">
      <alignment horizontal="center"/>
    </xf>
    <xf numFmtId="0" fontId="26" fillId="0" borderId="0" xfId="0" applyFont="1"/>
    <xf numFmtId="0" fontId="6" fillId="0" borderId="27" xfId="0" applyFont="1" applyBorder="1"/>
    <xf numFmtId="3" fontId="0" fillId="0" borderId="8" xfId="0" applyNumberFormat="1" applyBorder="1"/>
    <xf numFmtId="3" fontId="0" fillId="0" borderId="27" xfId="0" applyNumberFormat="1" applyBorder="1"/>
    <xf numFmtId="0" fontId="0" fillId="0" borderId="8" xfId="0" applyBorder="1"/>
    <xf numFmtId="0" fontId="27" fillId="0" borderId="27" xfId="0" applyFont="1" applyBorder="1"/>
    <xf numFmtId="3" fontId="27" fillId="2" borderId="7" xfId="0" applyNumberFormat="1" applyFont="1" applyFill="1" applyBorder="1"/>
    <xf numFmtId="166" fontId="27" fillId="2" borderId="7" xfId="0" applyNumberFormat="1" applyFont="1" applyFill="1" applyBorder="1"/>
    <xf numFmtId="167" fontId="27" fillId="0" borderId="8" xfId="0" applyNumberFormat="1" applyFont="1" applyBorder="1" applyAlignment="1">
      <alignment horizontal="center"/>
    </xf>
    <xf numFmtId="3" fontId="27" fillId="0" borderId="7" xfId="0" applyNumberFormat="1" applyFont="1" applyBorder="1"/>
    <xf numFmtId="166" fontId="27" fillId="0" borderId="7" xfId="0" applyNumberFormat="1" applyFont="1" applyBorder="1"/>
    <xf numFmtId="0" fontId="27" fillId="0" borderId="8" xfId="0" applyFont="1" applyBorder="1" applyAlignment="1">
      <alignment horizontal="center"/>
    </xf>
    <xf numFmtId="0" fontId="27" fillId="0" borderId="27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28" fillId="0" borderId="7" xfId="0" applyFont="1" applyBorder="1"/>
    <xf numFmtId="3" fontId="28" fillId="0" borderId="7" xfId="0" applyNumberFormat="1" applyFont="1" applyBorder="1"/>
    <xf numFmtId="166" fontId="28" fillId="2" borderId="7" xfId="0" applyNumberFormat="1" applyFont="1" applyFill="1" applyBorder="1"/>
    <xf numFmtId="167" fontId="28" fillId="0" borderId="8" xfId="0" applyNumberFormat="1" applyFont="1" applyBorder="1" applyAlignment="1">
      <alignment horizontal="center"/>
    </xf>
    <xf numFmtId="0" fontId="28" fillId="0" borderId="27" xfId="0" applyFont="1" applyBorder="1"/>
    <xf numFmtId="168" fontId="27" fillId="0" borderId="27" xfId="2" applyFont="1" applyFill="1" applyBorder="1" applyAlignment="1" applyProtection="1"/>
    <xf numFmtId="3" fontId="28" fillId="0" borderId="34" xfId="0" applyNumberFormat="1" applyFont="1" applyBorder="1"/>
    <xf numFmtId="167" fontId="28" fillId="0" borderId="35" xfId="0" applyNumberFormat="1" applyFont="1" applyBorder="1" applyAlignment="1">
      <alignment horizontal="center"/>
    </xf>
    <xf numFmtId="37" fontId="28" fillId="0" borderId="7" xfId="0" applyNumberFormat="1" applyFont="1" applyBorder="1"/>
    <xf numFmtId="0" fontId="28" fillId="0" borderId="28" xfId="0" applyFont="1" applyBorder="1"/>
    <xf numFmtId="0" fontId="28" fillId="0" borderId="60" xfId="0" applyFont="1" applyBorder="1"/>
    <xf numFmtId="0" fontId="28" fillId="0" borderId="34" xfId="0" applyFont="1" applyBorder="1"/>
    <xf numFmtId="37" fontId="28" fillId="0" borderId="34" xfId="0" applyNumberFormat="1" applyFont="1" applyBorder="1"/>
    <xf numFmtId="0" fontId="28" fillId="0" borderId="35" xfId="0" applyFont="1" applyBorder="1"/>
    <xf numFmtId="0" fontId="28" fillId="0" borderId="25" xfId="0" applyFont="1" applyBorder="1"/>
    <xf numFmtId="0" fontId="28" fillId="0" borderId="0" xfId="0" applyFont="1"/>
    <xf numFmtId="3" fontId="28" fillId="0" borderId="25" xfId="0" applyNumberFormat="1" applyFont="1" applyBorder="1"/>
    <xf numFmtId="37" fontId="28" fillId="0" borderId="25" xfId="0" applyNumberFormat="1" applyFont="1" applyBorder="1"/>
    <xf numFmtId="0" fontId="18" fillId="0" borderId="0" xfId="0" applyFont="1"/>
    <xf numFmtId="37" fontId="0" fillId="0" borderId="0" xfId="0" applyNumberFormat="1"/>
    <xf numFmtId="0" fontId="14" fillId="0" borderId="0" xfId="0" applyFont="1"/>
    <xf numFmtId="0" fontId="34" fillId="0" borderId="0" xfId="0" applyFont="1"/>
    <xf numFmtId="0" fontId="33" fillId="0" borderId="0" xfId="0" applyFont="1"/>
    <xf numFmtId="0" fontId="0" fillId="0" borderId="22" xfId="0" applyBorder="1"/>
    <xf numFmtId="0" fontId="25" fillId="0" borderId="16" xfId="0" applyFont="1" applyBorder="1" applyAlignment="1">
      <alignment horizontal="center"/>
    </xf>
    <xf numFmtId="0" fontId="25" fillId="0" borderId="9" xfId="0" applyFont="1" applyBorder="1"/>
    <xf numFmtId="0" fontId="25" fillId="0" borderId="9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0" fillId="0" borderId="18" xfId="0" applyBorder="1"/>
    <xf numFmtId="0" fontId="27" fillId="0" borderId="16" xfId="0" applyFont="1" applyBorder="1" applyAlignment="1">
      <alignment horizontal="center"/>
    </xf>
    <xf numFmtId="0" fontId="27" fillId="0" borderId="9" xfId="0" applyFont="1" applyBorder="1"/>
    <xf numFmtId="3" fontId="27" fillId="0" borderId="9" xfId="0" applyNumberFormat="1" applyFont="1" applyBorder="1"/>
    <xf numFmtId="166" fontId="27" fillId="0" borderId="9" xfId="0" applyNumberFormat="1" applyFont="1" applyBorder="1"/>
    <xf numFmtId="167" fontId="27" fillId="0" borderId="10" xfId="0" applyNumberFormat="1" applyFont="1" applyBorder="1"/>
    <xf numFmtId="0" fontId="23" fillId="0" borderId="16" xfId="0" applyFont="1" applyBorder="1" applyAlignment="1">
      <alignment horizontal="left"/>
    </xf>
    <xf numFmtId="0" fontId="23" fillId="0" borderId="9" xfId="0" applyFont="1" applyBorder="1"/>
    <xf numFmtId="3" fontId="23" fillId="0" borderId="9" xfId="0" applyNumberFormat="1" applyFont="1" applyBorder="1"/>
    <xf numFmtId="166" fontId="23" fillId="0" borderId="9" xfId="0" applyNumberFormat="1" applyFont="1" applyBorder="1"/>
    <xf numFmtId="167" fontId="23" fillId="0" borderId="10" xfId="0" applyNumberFormat="1" applyFont="1" applyBorder="1"/>
    <xf numFmtId="0" fontId="28" fillId="0" borderId="16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3" fontId="28" fillId="0" borderId="9" xfId="0" applyNumberFormat="1" applyFont="1" applyBorder="1"/>
    <xf numFmtId="166" fontId="28" fillId="0" borderId="9" xfId="0" applyNumberFormat="1" applyFont="1" applyBorder="1" applyAlignment="1">
      <alignment horizontal="right"/>
    </xf>
    <xf numFmtId="167" fontId="28" fillId="0" borderId="10" xfId="0" applyNumberFormat="1" applyFont="1" applyBorder="1"/>
    <xf numFmtId="0" fontId="28" fillId="0" borderId="16" xfId="0" applyFont="1" applyBorder="1"/>
    <xf numFmtId="166" fontId="28" fillId="0" borderId="9" xfId="0" applyNumberFormat="1" applyFont="1" applyBorder="1"/>
    <xf numFmtId="0" fontId="23" fillId="0" borderId="16" xfId="0" applyFont="1" applyBorder="1"/>
    <xf numFmtId="0" fontId="23" fillId="0" borderId="9" xfId="0" applyFont="1" applyBorder="1" applyAlignment="1">
      <alignment horizontal="center"/>
    </xf>
    <xf numFmtId="166" fontId="23" fillId="0" borderId="9" xfId="0" applyNumberFormat="1" applyFont="1" applyBorder="1" applyAlignment="1">
      <alignment horizontal="right"/>
    </xf>
    <xf numFmtId="0" fontId="27" fillId="0" borderId="9" xfId="0" applyFont="1" applyBorder="1" applyAlignment="1">
      <alignment horizontal="center"/>
    </xf>
    <xf numFmtId="166" fontId="27" fillId="0" borderId="9" xfId="0" applyNumberFormat="1" applyFont="1" applyBorder="1" applyAlignment="1">
      <alignment horizontal="right"/>
    </xf>
    <xf numFmtId="0" fontId="27" fillId="0" borderId="16" xfId="0" applyFont="1" applyBorder="1" applyAlignment="1">
      <alignment horizontal="center" vertical="center" wrapText="1"/>
    </xf>
    <xf numFmtId="3" fontId="23" fillId="4" borderId="9" xfId="0" applyNumberFormat="1" applyFont="1" applyFill="1" applyBorder="1"/>
    <xf numFmtId="37" fontId="23" fillId="0" borderId="9" xfId="0" applyNumberFormat="1" applyFont="1" applyBorder="1"/>
    <xf numFmtId="3" fontId="27" fillId="4" borderId="7" xfId="0" applyNumberFormat="1" applyFont="1" applyFill="1" applyBorder="1"/>
    <xf numFmtId="169" fontId="27" fillId="4" borderId="8" xfId="0" applyNumberFormat="1" applyFont="1" applyFill="1" applyBorder="1"/>
    <xf numFmtId="169" fontId="27" fillId="0" borderId="8" xfId="0" applyNumberFormat="1" applyFont="1" applyBorder="1"/>
    <xf numFmtId="0" fontId="27" fillId="4" borderId="27" xfId="0" applyFont="1" applyFill="1" applyBorder="1" applyAlignment="1">
      <alignment horizontal="left"/>
    </xf>
    <xf numFmtId="0" fontId="23" fillId="4" borderId="27" xfId="0" applyFont="1" applyFill="1" applyBorder="1" applyAlignment="1">
      <alignment horizontal="left"/>
    </xf>
    <xf numFmtId="3" fontId="23" fillId="4" borderId="7" xfId="0" applyNumberFormat="1" applyFont="1" applyFill="1" applyBorder="1"/>
    <xf numFmtId="169" fontId="23" fillId="4" borderId="8" xfId="0" applyNumberFormat="1" applyFont="1" applyFill="1" applyBorder="1"/>
    <xf numFmtId="0" fontId="28" fillId="4" borderId="27" xfId="0" applyFont="1" applyFill="1" applyBorder="1"/>
    <xf numFmtId="3" fontId="28" fillId="4" borderId="7" xfId="0" applyNumberFormat="1" applyFont="1" applyFill="1" applyBorder="1"/>
    <xf numFmtId="169" fontId="28" fillId="4" borderId="8" xfId="0" applyNumberFormat="1" applyFont="1" applyFill="1" applyBorder="1"/>
    <xf numFmtId="0" fontId="28" fillId="4" borderId="27" xfId="0" applyFont="1" applyFill="1" applyBorder="1" applyAlignment="1">
      <alignment horizontal="left"/>
    </xf>
    <xf numFmtId="0" fontId="28" fillId="4" borderId="7" xfId="0" applyFont="1" applyFill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3" fontId="27" fillId="4" borderId="7" xfId="0" applyNumberFormat="1" applyFont="1" applyFill="1" applyBorder="1" applyAlignment="1">
      <alignment horizontal="right"/>
    </xf>
    <xf numFmtId="0" fontId="35" fillId="4" borderId="27" xfId="0" applyFont="1" applyFill="1" applyBorder="1" applyAlignment="1">
      <alignment horizontal="left"/>
    </xf>
    <xf numFmtId="0" fontId="35" fillId="4" borderId="7" xfId="0" applyFont="1" applyFill="1" applyBorder="1" applyAlignment="1">
      <alignment horizontal="left"/>
    </xf>
    <xf numFmtId="3" fontId="23" fillId="6" borderId="7" xfId="0" applyNumberFormat="1" applyFont="1" applyFill="1" applyBorder="1"/>
    <xf numFmtId="0" fontId="27" fillId="4" borderId="51" xfId="0" applyFont="1" applyFill="1" applyBorder="1" applyAlignment="1">
      <alignment horizontal="left"/>
    </xf>
    <xf numFmtId="166" fontId="27" fillId="4" borderId="29" xfId="0" applyNumberFormat="1" applyFont="1" applyFill="1" applyBorder="1"/>
    <xf numFmtId="37" fontId="27" fillId="4" borderId="29" xfId="0" applyNumberFormat="1" applyFont="1" applyFill="1" applyBorder="1" applyAlignment="1">
      <alignment horizontal="right"/>
    </xf>
    <xf numFmtId="169" fontId="23" fillId="4" borderId="23" xfId="0" applyNumberFormat="1" applyFont="1" applyFill="1" applyBorder="1"/>
    <xf numFmtId="0" fontId="25" fillId="4" borderId="0" xfId="0" applyFont="1" applyFill="1"/>
    <xf numFmtId="0" fontId="6" fillId="4" borderId="0" xfId="0" applyFont="1" applyFill="1"/>
    <xf numFmtId="0" fontId="0" fillId="0" borderId="19" xfId="0" applyBorder="1"/>
    <xf numFmtId="0" fontId="36" fillId="5" borderId="27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7" xfId="0" applyFont="1" applyFill="1" applyBorder="1"/>
    <xf numFmtId="0" fontId="36" fillId="4" borderId="7" xfId="0" applyFont="1" applyFill="1" applyBorder="1" applyAlignment="1">
      <alignment horizontal="center"/>
    </xf>
    <xf numFmtId="0" fontId="36" fillId="4" borderId="8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 applyAlignment="1">
      <alignment horizontal="center"/>
    </xf>
    <xf numFmtId="0" fontId="27" fillId="0" borderId="7" xfId="0" applyFont="1" applyBorder="1"/>
    <xf numFmtId="169" fontId="27" fillId="0" borderId="7" xfId="0" applyNumberFormat="1" applyFont="1" applyBorder="1"/>
    <xf numFmtId="171" fontId="27" fillId="0" borderId="7" xfId="0" applyNumberFormat="1" applyFont="1" applyBorder="1"/>
    <xf numFmtId="0" fontId="23" fillId="0" borderId="27" xfId="0" applyFont="1" applyBorder="1"/>
    <xf numFmtId="169" fontId="23" fillId="0" borderId="7" xfId="0" applyNumberFormat="1" applyFont="1" applyBorder="1"/>
    <xf numFmtId="167" fontId="23" fillId="0" borderId="8" xfId="0" applyNumberFormat="1" applyFont="1" applyBorder="1" applyAlignment="1">
      <alignment horizontal="center"/>
    </xf>
    <xf numFmtId="169" fontId="28" fillId="0" borderId="7" xfId="0" applyNumberFormat="1" applyFont="1" applyBorder="1"/>
    <xf numFmtId="171" fontId="28" fillId="0" borderId="7" xfId="0" applyNumberFormat="1" applyFont="1" applyBorder="1"/>
    <xf numFmtId="171" fontId="23" fillId="0" borderId="7" xfId="0" applyNumberFormat="1" applyFont="1" applyBorder="1"/>
    <xf numFmtId="0" fontId="28" fillId="0" borderId="7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173" fontId="28" fillId="0" borderId="29" xfId="0" applyNumberFormat="1" applyFont="1" applyBorder="1"/>
    <xf numFmtId="169" fontId="28" fillId="0" borderId="29" xfId="0" applyNumberFormat="1" applyFont="1" applyBorder="1"/>
    <xf numFmtId="171" fontId="26" fillId="0" borderId="29" xfId="0" applyNumberFormat="1" applyFont="1" applyBorder="1"/>
    <xf numFmtId="167" fontId="28" fillId="0" borderId="23" xfId="0" applyNumberFormat="1" applyFont="1" applyBorder="1" applyAlignment="1">
      <alignment horizontal="center"/>
    </xf>
    <xf numFmtId="0" fontId="6" fillId="0" borderId="52" xfId="0" applyFont="1" applyBorder="1"/>
    <xf numFmtId="2" fontId="6" fillId="0" borderId="52" xfId="0" applyNumberFormat="1" applyFont="1" applyBorder="1"/>
    <xf numFmtId="169" fontId="6" fillId="0" borderId="0" xfId="0" applyNumberFormat="1" applyFont="1"/>
    <xf numFmtId="0" fontId="0" fillId="0" borderId="52" xfId="0" applyBorder="1" applyAlignment="1">
      <alignment horizontal="center"/>
    </xf>
    <xf numFmtId="49" fontId="0" fillId="0" borderId="0" xfId="0" applyNumberFormat="1"/>
    <xf numFmtId="2" fontId="14" fillId="0" borderId="0" xfId="0" applyNumberFormat="1" applyFont="1"/>
    <xf numFmtId="0" fontId="27" fillId="0" borderId="6" xfId="0" applyFont="1" applyBorder="1"/>
    <xf numFmtId="0" fontId="27" fillId="0" borderId="3" xfId="0" applyFont="1" applyBorder="1"/>
    <xf numFmtId="3" fontId="27" fillId="0" borderId="3" xfId="0" applyNumberFormat="1" applyFont="1" applyBorder="1"/>
    <xf numFmtId="169" fontId="27" fillId="0" borderId="5" xfId="0" applyNumberFormat="1" applyFont="1" applyBorder="1" applyAlignment="1">
      <alignment horizontal="center"/>
    </xf>
    <xf numFmtId="0" fontId="35" fillId="0" borderId="3" xfId="0" applyFont="1" applyBorder="1"/>
    <xf numFmtId="3" fontId="23" fillId="0" borderId="3" xfId="0" applyNumberFormat="1" applyFont="1" applyBorder="1"/>
    <xf numFmtId="169" fontId="23" fillId="0" borderId="5" xfId="0" applyNumberFormat="1" applyFont="1" applyBorder="1" applyAlignment="1">
      <alignment horizontal="center"/>
    </xf>
    <xf numFmtId="0" fontId="37" fillId="0" borderId="3" xfId="0" applyFont="1" applyBorder="1"/>
    <xf numFmtId="169" fontId="1" fillId="0" borderId="5" xfId="0" applyNumberFormat="1" applyFont="1" applyBorder="1" applyAlignment="1">
      <alignment horizontal="center"/>
    </xf>
    <xf numFmtId="0" fontId="33" fillId="0" borderId="3" xfId="0" applyFont="1" applyBorder="1"/>
    <xf numFmtId="0" fontId="38" fillId="0" borderId="3" xfId="0" applyFont="1" applyBorder="1"/>
    <xf numFmtId="0" fontId="14" fillId="0" borderId="55" xfId="0" applyFont="1" applyBorder="1"/>
    <xf numFmtId="3" fontId="2" fillId="0" borderId="55" xfId="0" applyNumberFormat="1" applyFont="1" applyBorder="1"/>
    <xf numFmtId="3" fontId="1" fillId="0" borderId="55" xfId="0" applyNumberFormat="1" applyFont="1" applyBorder="1"/>
    <xf numFmtId="169" fontId="2" fillId="0" borderId="56" xfId="0" applyNumberFormat="1" applyFont="1" applyBorder="1" applyAlignment="1">
      <alignment horizontal="center"/>
    </xf>
    <xf numFmtId="0" fontId="0" fillId="0" borderId="57" xfId="0" applyBorder="1" applyAlignment="1">
      <alignment horizontal="center"/>
    </xf>
    <xf numFmtId="3" fontId="14" fillId="0" borderId="0" xfId="0" applyNumberFormat="1" applyFont="1"/>
    <xf numFmtId="0" fontId="26" fillId="0" borderId="51" xfId="0" applyFont="1" applyBorder="1" applyAlignment="1">
      <alignment horizontal="center" vertical="center"/>
    </xf>
    <xf numFmtId="0" fontId="18" fillId="5" borderId="7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/>
    </xf>
    <xf numFmtId="3" fontId="18" fillId="5" borderId="74" xfId="0" applyNumberFormat="1" applyFont="1" applyFill="1" applyBorder="1" applyAlignment="1">
      <alignment horizontal="center"/>
    </xf>
    <xf numFmtId="3" fontId="18" fillId="5" borderId="74" xfId="0" applyNumberFormat="1" applyFont="1" applyFill="1" applyBorder="1" applyAlignment="1">
      <alignment horizontal="center" vertical="center" wrapText="1"/>
    </xf>
    <xf numFmtId="0" fontId="18" fillId="5" borderId="74" xfId="0" applyFont="1" applyFill="1" applyBorder="1" applyAlignment="1">
      <alignment horizontal="center" vertical="center" wrapText="1"/>
    </xf>
    <xf numFmtId="172" fontId="18" fillId="5" borderId="74" xfId="0" applyNumberFormat="1" applyFont="1" applyFill="1" applyBorder="1" applyAlignment="1">
      <alignment horizontal="center"/>
    </xf>
    <xf numFmtId="49" fontId="18" fillId="5" borderId="24" xfId="0" applyNumberFormat="1" applyFont="1" applyFill="1" applyBorder="1" applyAlignment="1">
      <alignment horizontal="center" vertical="center" wrapText="1"/>
    </xf>
    <xf numFmtId="3" fontId="6" fillId="0" borderId="78" xfId="0" applyNumberFormat="1" applyFont="1" applyBorder="1" applyAlignment="1">
      <alignment vertical="center"/>
    </xf>
    <xf numFmtId="3" fontId="0" fillId="0" borderId="73" xfId="0" applyNumberFormat="1" applyBorder="1" applyAlignment="1">
      <alignment horizontal="left"/>
    </xf>
    <xf numFmtId="3" fontId="0" fillId="0" borderId="20" xfId="0" applyNumberFormat="1" applyBorder="1"/>
    <xf numFmtId="169" fontId="0" fillId="0" borderId="24" xfId="0" applyNumberFormat="1" applyBorder="1"/>
    <xf numFmtId="3" fontId="0" fillId="0" borderId="73" xfId="0" applyNumberFormat="1" applyBorder="1"/>
    <xf numFmtId="3" fontId="0" fillId="0" borderId="73" xfId="0" applyNumberFormat="1" applyBorder="1" applyAlignment="1">
      <alignment horizontal="left" vertical="center" wrapText="1"/>
    </xf>
    <xf numFmtId="0" fontId="0" fillId="0" borderId="73" xfId="0" applyBorder="1"/>
    <xf numFmtId="0" fontId="0" fillId="0" borderId="74" xfId="0" applyBorder="1"/>
    <xf numFmtId="0" fontId="0" fillId="0" borderId="20" xfId="0" applyBorder="1"/>
    <xf numFmtId="0" fontId="0" fillId="0" borderId="24" xfId="0" applyBorder="1"/>
    <xf numFmtId="3" fontId="0" fillId="0" borderId="82" xfId="0" applyNumberFormat="1" applyBorder="1" applyAlignment="1">
      <alignment horizontal="left"/>
    </xf>
    <xf numFmtId="0" fontId="20" fillId="0" borderId="25" xfId="0" applyFont="1" applyBorder="1"/>
    <xf numFmtId="0" fontId="26" fillId="0" borderId="2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3" fontId="4" fillId="0" borderId="0" xfId="0" applyNumberFormat="1" applyFont="1"/>
    <xf numFmtId="174" fontId="32" fillId="0" borderId="0" xfId="0" applyNumberFormat="1" applyFont="1" applyAlignment="1">
      <alignment horizontal="center"/>
    </xf>
    <xf numFmtId="3" fontId="19" fillId="0" borderId="0" xfId="0" applyNumberFormat="1" applyFont="1"/>
    <xf numFmtId="3" fontId="32" fillId="0" borderId="0" xfId="0" applyNumberFormat="1" applyFont="1" applyAlignment="1">
      <alignment horizontal="center"/>
    </xf>
    <xf numFmtId="3" fontId="6" fillId="0" borderId="73" xfId="0" applyNumberFormat="1" applyFont="1" applyBorder="1" applyAlignment="1">
      <alignment horizontal="left"/>
    </xf>
    <xf numFmtId="169" fontId="6" fillId="0" borderId="94" xfId="0" applyNumberFormat="1" applyFont="1" applyBorder="1"/>
    <xf numFmtId="0" fontId="18" fillId="5" borderId="99" xfId="0" applyFont="1" applyFill="1" applyBorder="1" applyAlignment="1">
      <alignment horizontal="center"/>
    </xf>
    <xf numFmtId="0" fontId="25" fillId="7" borderId="38" xfId="0" applyFont="1" applyFill="1" applyBorder="1" applyAlignment="1">
      <alignment horizontal="center" vertical="center" wrapText="1"/>
    </xf>
    <xf numFmtId="0" fontId="25" fillId="7" borderId="58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42" xfId="0" applyFont="1" applyFill="1" applyBorder="1" applyAlignment="1">
      <alignment horizontal="center" vertical="center"/>
    </xf>
    <xf numFmtId="0" fontId="25" fillId="7" borderId="40" xfId="0" applyFont="1" applyFill="1" applyBorder="1" applyAlignment="1">
      <alignment horizontal="center" vertical="center"/>
    </xf>
    <xf numFmtId="0" fontId="25" fillId="7" borderId="59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5" fillId="7" borderId="50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/>
    </xf>
    <xf numFmtId="0" fontId="25" fillId="7" borderId="97" xfId="0" applyFont="1" applyFill="1" applyBorder="1" applyAlignment="1">
      <alignment horizontal="center" vertical="center" wrapText="1"/>
    </xf>
    <xf numFmtId="0" fontId="25" fillId="7" borderId="50" xfId="0" applyFont="1" applyFill="1" applyBorder="1" applyAlignment="1">
      <alignment horizontal="center" vertical="center" wrapText="1"/>
    </xf>
    <xf numFmtId="0" fontId="25" fillId="7" borderId="50" xfId="0" applyFont="1" applyFill="1" applyBorder="1" applyAlignment="1">
      <alignment horizontal="center"/>
    </xf>
    <xf numFmtId="0" fontId="25" fillId="7" borderId="98" xfId="0" applyFont="1" applyFill="1" applyBorder="1" applyAlignment="1">
      <alignment horizontal="center" vertical="center"/>
    </xf>
    <xf numFmtId="3" fontId="25" fillId="7" borderId="75" xfId="0" applyNumberFormat="1" applyFont="1" applyFill="1" applyBorder="1" applyAlignment="1">
      <alignment horizontal="center" vertical="center"/>
    </xf>
    <xf numFmtId="3" fontId="25" fillId="7" borderId="86" xfId="0" applyNumberFormat="1" applyFont="1" applyFill="1" applyBorder="1" applyAlignment="1">
      <alignment horizontal="center" vertical="center" wrapText="1"/>
    </xf>
    <xf numFmtId="172" fontId="25" fillId="7" borderId="75" xfId="0" applyNumberFormat="1" applyFont="1" applyFill="1" applyBorder="1" applyAlignment="1">
      <alignment horizontal="center" vertical="center"/>
    </xf>
    <xf numFmtId="3" fontId="0" fillId="0" borderId="74" xfId="0" applyNumberFormat="1" applyBorder="1"/>
    <xf numFmtId="3" fontId="0" fillId="0" borderId="95" xfId="0" applyNumberFormat="1" applyBorder="1" applyAlignment="1">
      <alignment horizontal="left"/>
    </xf>
    <xf numFmtId="0" fontId="25" fillId="5" borderId="6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3" fontId="25" fillId="0" borderId="96" xfId="0" applyNumberFormat="1" applyFont="1" applyBorder="1" applyAlignment="1">
      <alignment vertical="center"/>
    </xf>
    <xf numFmtId="3" fontId="18" fillId="0" borderId="20" xfId="0" applyNumberFormat="1" applyFont="1" applyBorder="1"/>
    <xf numFmtId="3" fontId="25" fillId="0" borderId="20" xfId="0" applyNumberFormat="1" applyFont="1" applyBorder="1"/>
    <xf numFmtId="0" fontId="1" fillId="7" borderId="93" xfId="0" applyFont="1" applyFill="1" applyBorder="1" applyAlignment="1">
      <alignment horizontal="center" vertical="center" wrapText="1"/>
    </xf>
    <xf numFmtId="0" fontId="1" fillId="7" borderId="9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7" borderId="109" xfId="0" applyFont="1" applyFill="1" applyBorder="1" applyAlignment="1">
      <alignment horizontal="center" vertical="center"/>
    </xf>
    <xf numFmtId="3" fontId="39" fillId="0" borderId="3" xfId="0" applyNumberFormat="1" applyFont="1" applyBorder="1" applyAlignment="1">
      <alignment horizontal="right" vertical="center"/>
    </xf>
    <xf numFmtId="3" fontId="25" fillId="0" borderId="3" xfId="0" applyNumberFormat="1" applyFont="1" applyBorder="1"/>
    <xf numFmtId="169" fontId="25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69" fontId="6" fillId="0" borderId="5" xfId="0" applyNumberFormat="1" applyFont="1" applyBorder="1" applyAlignment="1">
      <alignment horizontal="center"/>
    </xf>
    <xf numFmtId="3" fontId="18" fillId="0" borderId="3" xfId="0" applyNumberFormat="1" applyFont="1" applyBorder="1"/>
    <xf numFmtId="169" fontId="18" fillId="0" borderId="5" xfId="0" applyNumberFormat="1" applyFont="1" applyBorder="1" applyAlignment="1">
      <alignment horizontal="center"/>
    </xf>
    <xf numFmtId="0" fontId="18" fillId="0" borderId="6" xfId="0" applyFont="1" applyBorder="1"/>
    <xf numFmtId="0" fontId="36" fillId="0" borderId="6" xfId="0" applyFont="1" applyBorder="1"/>
    <xf numFmtId="0" fontId="41" fillId="0" borderId="6" xfId="0" applyFont="1" applyBorder="1"/>
    <xf numFmtId="0" fontId="42" fillId="0" borderId="6" xfId="0" applyFont="1" applyBorder="1"/>
    <xf numFmtId="0" fontId="25" fillId="0" borderId="54" xfId="0" applyFont="1" applyBorder="1"/>
    <xf numFmtId="0" fontId="6" fillId="0" borderId="6" xfId="0" applyFont="1" applyBorder="1"/>
    <xf numFmtId="0" fontId="6" fillId="0" borderId="3" xfId="0" applyFont="1" applyBorder="1"/>
    <xf numFmtId="169" fontId="39" fillId="0" borderId="5" xfId="0" applyNumberFormat="1" applyFont="1" applyBorder="1" applyAlignment="1">
      <alignment horizontal="center" vertical="center"/>
    </xf>
    <xf numFmtId="169" fontId="28" fillId="4" borderId="7" xfId="0" applyNumberFormat="1" applyFont="1" applyFill="1" applyBorder="1"/>
    <xf numFmtId="0" fontId="14" fillId="0" borderId="0" xfId="0" applyFont="1" applyAlignment="1">
      <alignment horizontal="center"/>
    </xf>
    <xf numFmtId="0" fontId="43" fillId="0" borderId="0" xfId="0" applyFont="1"/>
    <xf numFmtId="0" fontId="1" fillId="8" borderId="96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/>
    </xf>
    <xf numFmtId="3" fontId="25" fillId="0" borderId="89" xfId="0" applyNumberFormat="1" applyFont="1" applyBorder="1" applyAlignment="1">
      <alignment vertical="center"/>
    </xf>
    <xf numFmtId="167" fontId="6" fillId="0" borderId="94" xfId="0" applyNumberFormat="1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3" fontId="18" fillId="0" borderId="9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167" fontId="0" fillId="0" borderId="24" xfId="0" applyNumberForma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3" fontId="18" fillId="0" borderId="10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175" fontId="18" fillId="0" borderId="16" xfId="9" applyNumberFormat="1" applyFont="1" applyBorder="1" applyAlignment="1">
      <alignment vertical="center"/>
    </xf>
    <xf numFmtId="175" fontId="18" fillId="0" borderId="9" xfId="9" applyNumberFormat="1" applyFont="1" applyBorder="1" applyAlignment="1">
      <alignment vertical="center"/>
    </xf>
    <xf numFmtId="0" fontId="6" fillId="0" borderId="91" xfId="0" applyFont="1" applyBorder="1" applyAlignment="1">
      <alignment horizontal="center" vertical="center"/>
    </xf>
    <xf numFmtId="3" fontId="25" fillId="4" borderId="101" xfId="0" applyNumberFormat="1" applyFont="1" applyFill="1" applyBorder="1" applyAlignment="1">
      <alignment vertical="center"/>
    </xf>
    <xf numFmtId="3" fontId="18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20" xfId="0" applyNumberFormat="1" applyFont="1" applyBorder="1" applyAlignment="1">
      <alignment vertical="center"/>
    </xf>
    <xf numFmtId="3" fontId="18" fillId="4" borderId="20" xfId="0" applyNumberFormat="1" applyFont="1" applyFill="1" applyBorder="1" applyAlignment="1">
      <alignment vertical="center"/>
    </xf>
    <xf numFmtId="3" fontId="25" fillId="0" borderId="96" xfId="0" applyNumberFormat="1" applyFont="1" applyBorder="1" applyAlignment="1">
      <alignment horizontal="right" vertical="center"/>
    </xf>
    <xf numFmtId="0" fontId="25" fillId="7" borderId="75" xfId="0" applyFont="1" applyFill="1" applyBorder="1" applyAlignment="1">
      <alignment horizontal="center" vertical="center"/>
    </xf>
    <xf numFmtId="3" fontId="25" fillId="7" borderId="88" xfId="0" applyNumberFormat="1" applyFont="1" applyFill="1" applyBorder="1" applyAlignment="1">
      <alignment horizontal="center" vertical="center" wrapText="1"/>
    </xf>
    <xf numFmtId="3" fontId="27" fillId="0" borderId="114" xfId="0" applyNumberFormat="1" applyFont="1" applyBorder="1"/>
    <xf numFmtId="3" fontId="27" fillId="0" borderId="115" xfId="0" applyNumberFormat="1" applyFont="1" applyBorder="1"/>
    <xf numFmtId="3" fontId="28" fillId="0" borderId="115" xfId="0" applyNumberFormat="1" applyFont="1" applyBorder="1"/>
    <xf numFmtId="3" fontId="23" fillId="4" borderId="115" xfId="0" applyNumberFormat="1" applyFont="1" applyFill="1" applyBorder="1"/>
    <xf numFmtId="3" fontId="27" fillId="0" borderId="116" xfId="0" applyNumberFormat="1" applyFont="1" applyBorder="1"/>
    <xf numFmtId="3" fontId="25" fillId="7" borderId="98" xfId="0" applyNumberFormat="1" applyFont="1" applyFill="1" applyBorder="1" applyAlignment="1">
      <alignment horizontal="center" vertical="center"/>
    </xf>
    <xf numFmtId="3" fontId="18" fillId="5" borderId="117" xfId="0" applyNumberFormat="1" applyFont="1" applyFill="1" applyBorder="1" applyAlignment="1">
      <alignment horizontal="center"/>
    </xf>
    <xf numFmtId="3" fontId="6" fillId="0" borderId="118" xfId="0" applyNumberFormat="1" applyFont="1" applyBorder="1" applyAlignment="1">
      <alignment vertical="center"/>
    </xf>
    <xf numFmtId="0" fontId="0" fillId="0" borderId="117" xfId="0" applyBorder="1"/>
    <xf numFmtId="3" fontId="25" fillId="0" borderId="78" xfId="0" applyNumberFormat="1" applyFont="1" applyBorder="1" applyAlignment="1">
      <alignment horizontal="left" vertical="center"/>
    </xf>
    <xf numFmtId="3" fontId="25" fillId="0" borderId="20" xfId="0" applyNumberFormat="1" applyFont="1" applyBorder="1" applyAlignment="1">
      <alignment horizontal="left"/>
    </xf>
    <xf numFmtId="3" fontId="18" fillId="0" borderId="20" xfId="0" applyNumberFormat="1" applyFont="1" applyBorder="1" applyAlignment="1">
      <alignment horizontal="left"/>
    </xf>
    <xf numFmtId="3" fontId="25" fillId="0" borderId="80" xfId="0" applyNumberFormat="1" applyFont="1" applyBorder="1" applyAlignment="1">
      <alignment horizontal="left" vertical="center"/>
    </xf>
    <xf numFmtId="3" fontId="18" fillId="0" borderId="20" xfId="0" applyNumberFormat="1" applyFont="1" applyBorder="1" applyAlignment="1">
      <alignment vertical="center" wrapText="1"/>
    </xf>
    <xf numFmtId="3" fontId="25" fillId="0" borderId="78" xfId="0" applyNumberFormat="1" applyFont="1" applyBorder="1" applyAlignment="1">
      <alignment vertical="center"/>
    </xf>
    <xf numFmtId="3" fontId="18" fillId="0" borderId="81" xfId="0" applyNumberFormat="1" applyFont="1" applyBorder="1"/>
    <xf numFmtId="0" fontId="18" fillId="0" borderId="74" xfId="0" applyFont="1" applyBorder="1"/>
    <xf numFmtId="3" fontId="25" fillId="0" borderId="79" xfId="0" applyNumberFormat="1" applyFont="1" applyBorder="1" applyAlignment="1">
      <alignment horizontal="left" vertical="center"/>
    </xf>
    <xf numFmtId="3" fontId="25" fillId="0" borderId="80" xfId="0" applyNumberFormat="1" applyFont="1" applyBorder="1" applyAlignment="1">
      <alignment vertical="center"/>
    </xf>
    <xf numFmtId="169" fontId="25" fillId="0" borderId="94" xfId="0" applyNumberFormat="1" applyFont="1" applyBorder="1" applyAlignment="1">
      <alignment vertical="center"/>
    </xf>
    <xf numFmtId="3" fontId="25" fillId="0" borderId="77" xfId="0" applyNumberFormat="1" applyFont="1" applyBorder="1" applyAlignment="1">
      <alignment horizontal="left" vertical="center"/>
    </xf>
    <xf numFmtId="169" fontId="25" fillId="0" borderId="24" xfId="0" applyNumberFormat="1" applyFont="1" applyBorder="1"/>
    <xf numFmtId="3" fontId="25" fillId="0" borderId="118" xfId="0" applyNumberFormat="1" applyFont="1" applyBorder="1" applyAlignment="1">
      <alignment vertical="center"/>
    </xf>
    <xf numFmtId="3" fontId="25" fillId="0" borderId="83" xfId="0" applyNumberFormat="1" applyFont="1" applyBorder="1" applyAlignment="1">
      <alignment horizontal="center" vertical="center"/>
    </xf>
    <xf numFmtId="3" fontId="25" fillId="0" borderId="83" xfId="0" applyNumberFormat="1" applyFont="1" applyBorder="1" applyAlignment="1">
      <alignment vertical="center"/>
    </xf>
    <xf numFmtId="3" fontId="25" fillId="7" borderId="89" xfId="0" applyNumberFormat="1" applyFont="1" applyFill="1" applyBorder="1" applyAlignment="1">
      <alignment vertical="center" wrapText="1"/>
    </xf>
    <xf numFmtId="0" fontId="1" fillId="7" borderId="8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3" fontId="39" fillId="0" borderId="6" xfId="0" applyNumberFormat="1" applyFont="1" applyBorder="1" applyAlignment="1">
      <alignment horizontal="right" vertical="center"/>
    </xf>
    <xf numFmtId="3" fontId="27" fillId="0" borderId="6" xfId="0" applyNumberFormat="1" applyFont="1" applyBorder="1"/>
    <xf numFmtId="3" fontId="6" fillId="0" borderId="6" xfId="0" applyNumberFormat="1" applyFont="1" applyBorder="1"/>
    <xf numFmtId="3" fontId="18" fillId="0" borderId="6" xfId="0" applyNumberFormat="1" applyFont="1" applyBorder="1"/>
    <xf numFmtId="3" fontId="25" fillId="0" borderId="6" xfId="0" applyNumberFormat="1" applyFont="1" applyBorder="1"/>
    <xf numFmtId="3" fontId="6" fillId="0" borderId="6" xfId="0" applyNumberFormat="1" applyFont="1" applyBorder="1" applyAlignment="1">
      <alignment horizontal="center"/>
    </xf>
    <xf numFmtId="3" fontId="23" fillId="0" borderId="6" xfId="0" applyNumberFormat="1" applyFont="1" applyBorder="1"/>
    <xf numFmtId="3" fontId="1" fillId="0" borderId="6" xfId="0" applyNumberFormat="1" applyFont="1" applyBorder="1"/>
    <xf numFmtId="3" fontId="2" fillId="0" borderId="6" xfId="0" applyNumberFormat="1" applyFont="1" applyBorder="1"/>
    <xf numFmtId="3" fontId="2" fillId="0" borderId="54" xfId="0" applyNumberFormat="1" applyFont="1" applyBorder="1"/>
    <xf numFmtId="3" fontId="25" fillId="0" borderId="126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/>
    </xf>
    <xf numFmtId="0" fontId="1" fillId="8" borderId="124" xfId="0" applyFont="1" applyFill="1" applyBorder="1" applyAlignment="1">
      <alignment horizontal="center" vertical="center" wrapText="1"/>
    </xf>
    <xf numFmtId="37" fontId="0" fillId="0" borderId="20" xfId="0" applyNumberFormat="1" applyBorder="1"/>
    <xf numFmtId="4" fontId="3" fillId="0" borderId="0" xfId="0" applyNumberFormat="1" applyFont="1"/>
    <xf numFmtId="3" fontId="18" fillId="9" borderId="16" xfId="0" applyNumberFormat="1" applyFont="1" applyFill="1" applyBorder="1" applyAlignment="1">
      <alignment vertical="center"/>
    </xf>
    <xf numFmtId="3" fontId="25" fillId="9" borderId="101" xfId="0" applyNumberFormat="1" applyFont="1" applyFill="1" applyBorder="1" applyAlignment="1">
      <alignment vertical="center"/>
    </xf>
    <xf numFmtId="3" fontId="25" fillId="9" borderId="96" xfId="0" applyNumberFormat="1" applyFont="1" applyFill="1" applyBorder="1" applyAlignment="1">
      <alignment vertical="center"/>
    </xf>
    <xf numFmtId="3" fontId="18" fillId="9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3" fontId="25" fillId="0" borderId="124" xfId="0" applyNumberFormat="1" applyFont="1" applyBorder="1" applyAlignment="1">
      <alignment vertical="center"/>
    </xf>
    <xf numFmtId="3" fontId="18" fillId="9" borderId="95" xfId="0" applyNumberFormat="1" applyFont="1" applyFill="1" applyBorder="1" applyAlignment="1">
      <alignment vertical="center"/>
    </xf>
    <xf numFmtId="4" fontId="18" fillId="0" borderId="20" xfId="0" applyNumberFormat="1" applyFont="1" applyBorder="1" applyAlignment="1">
      <alignment vertical="center"/>
    </xf>
    <xf numFmtId="3" fontId="18" fillId="9" borderId="16" xfId="9" applyNumberFormat="1" applyFont="1" applyFill="1" applyBorder="1" applyAlignment="1">
      <alignment vertical="center"/>
    </xf>
    <xf numFmtId="3" fontId="25" fillId="10" borderId="124" xfId="0" applyNumberFormat="1" applyFont="1" applyFill="1" applyBorder="1" applyAlignment="1">
      <alignment horizontal="right" vertical="center"/>
    </xf>
    <xf numFmtId="3" fontId="25" fillId="0" borderId="130" xfId="0" applyNumberFormat="1" applyFont="1" applyBorder="1" applyAlignment="1">
      <alignment vertical="center"/>
    </xf>
    <xf numFmtId="3" fontId="18" fillId="0" borderId="5" xfId="0" applyNumberFormat="1" applyFont="1" applyBorder="1" applyAlignment="1">
      <alignment vertical="center"/>
    </xf>
    <xf numFmtId="3" fontId="25" fillId="4" borderId="131" xfId="0" applyNumberFormat="1" applyFont="1" applyFill="1" applyBorder="1" applyAlignment="1">
      <alignment vertical="center"/>
    </xf>
    <xf numFmtId="3" fontId="18" fillId="4" borderId="5" xfId="0" applyNumberFormat="1" applyFont="1" applyFill="1" applyBorder="1" applyAlignment="1">
      <alignment vertical="center"/>
    </xf>
    <xf numFmtId="3" fontId="18" fillId="0" borderId="128" xfId="0" applyNumberFormat="1" applyFont="1" applyBorder="1" applyAlignment="1">
      <alignment vertical="center"/>
    </xf>
    <xf numFmtId="3" fontId="18" fillId="0" borderId="24" xfId="0" applyNumberFormat="1" applyFont="1" applyBorder="1" applyAlignment="1">
      <alignment vertical="center"/>
    </xf>
    <xf numFmtId="3" fontId="18" fillId="4" borderId="24" xfId="0" applyNumberFormat="1" applyFont="1" applyFill="1" applyBorder="1" applyAlignment="1">
      <alignment vertical="center"/>
    </xf>
    <xf numFmtId="3" fontId="25" fillId="0" borderId="130" xfId="0" applyNumberFormat="1" applyFont="1" applyBorder="1" applyAlignment="1">
      <alignment horizontal="right" vertical="center"/>
    </xf>
    <xf numFmtId="3" fontId="25" fillId="9" borderId="126" xfId="0" applyNumberFormat="1" applyFont="1" applyFill="1" applyBorder="1" applyAlignment="1">
      <alignment vertical="center"/>
    </xf>
    <xf numFmtId="3" fontId="25" fillId="9" borderId="123" xfId="0" applyNumberFormat="1" applyFont="1" applyFill="1" applyBorder="1" applyAlignment="1">
      <alignment vertical="center"/>
    </xf>
    <xf numFmtId="3" fontId="18" fillId="9" borderId="132" xfId="0" applyNumberFormat="1" applyFont="1" applyFill="1" applyBorder="1" applyAlignment="1">
      <alignment vertical="center"/>
    </xf>
    <xf numFmtId="3" fontId="25" fillId="9" borderId="126" xfId="0" applyNumberFormat="1" applyFont="1" applyFill="1" applyBorder="1" applyAlignment="1">
      <alignment horizontal="right" vertical="center"/>
    </xf>
    <xf numFmtId="3" fontId="25" fillId="10" borderId="124" xfId="0" applyNumberFormat="1" applyFont="1" applyFill="1" applyBorder="1" applyAlignment="1">
      <alignment vertical="center"/>
    </xf>
    <xf numFmtId="3" fontId="18" fillId="10" borderId="20" xfId="0" applyNumberFormat="1" applyFont="1" applyFill="1" applyBorder="1" applyAlignment="1">
      <alignment vertical="center"/>
    </xf>
    <xf numFmtId="3" fontId="18" fillId="0" borderId="127" xfId="0" applyNumberFormat="1" applyFont="1" applyBorder="1" applyAlignment="1">
      <alignment vertical="center"/>
    </xf>
    <xf numFmtId="4" fontId="27" fillId="2" borderId="7" xfId="0" applyNumberFormat="1" applyFont="1" applyFill="1" applyBorder="1"/>
    <xf numFmtId="4" fontId="27" fillId="0" borderId="7" xfId="0" applyNumberFormat="1" applyFont="1" applyBorder="1"/>
    <xf numFmtId="4" fontId="28" fillId="0" borderId="7" xfId="0" applyNumberFormat="1" applyFont="1" applyBorder="1"/>
    <xf numFmtId="4" fontId="27" fillId="0" borderId="7" xfId="0" applyNumberFormat="1" applyFont="1" applyBorder="1" applyAlignment="1">
      <alignment horizontal="right"/>
    </xf>
    <xf numFmtId="4" fontId="28" fillId="0" borderId="7" xfId="0" applyNumberFormat="1" applyFont="1" applyBorder="1" applyAlignment="1">
      <alignment horizontal="right"/>
    </xf>
    <xf numFmtId="4" fontId="4" fillId="0" borderId="0" xfId="0" applyNumberFormat="1" applyFont="1"/>
    <xf numFmtId="4" fontId="19" fillId="0" borderId="0" xfId="0" applyNumberFormat="1" applyFont="1"/>
    <xf numFmtId="4" fontId="27" fillId="4" borderId="7" xfId="0" applyNumberFormat="1" applyFont="1" applyFill="1" applyBorder="1"/>
    <xf numFmtId="4" fontId="23" fillId="4" borderId="7" xfId="0" applyNumberFormat="1" applyFont="1" applyFill="1" applyBorder="1"/>
    <xf numFmtId="4" fontId="28" fillId="4" borderId="7" xfId="0" applyNumberFormat="1" applyFont="1" applyFill="1" applyBorder="1"/>
    <xf numFmtId="4" fontId="27" fillId="4" borderId="7" xfId="0" applyNumberFormat="1" applyFont="1" applyFill="1" applyBorder="1" applyAlignment="1">
      <alignment horizontal="right"/>
    </xf>
    <xf numFmtId="4" fontId="27" fillId="4" borderId="29" xfId="0" applyNumberFormat="1" applyFont="1" applyFill="1" applyBorder="1" applyAlignment="1">
      <alignment horizontal="right"/>
    </xf>
    <xf numFmtId="4" fontId="25" fillId="4" borderId="101" xfId="0" applyNumberFormat="1" applyFont="1" applyFill="1" applyBorder="1" applyAlignment="1">
      <alignment vertical="center"/>
    </xf>
    <xf numFmtId="4" fontId="18" fillId="0" borderId="9" xfId="0" applyNumberFormat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5" fillId="7" borderId="17" xfId="0" applyFont="1" applyFill="1" applyBorder="1" applyAlignment="1">
      <alignment horizontal="center" vertical="center"/>
    </xf>
    <xf numFmtId="0" fontId="25" fillId="7" borderId="129" xfId="0" applyFont="1" applyFill="1" applyBorder="1" applyAlignment="1">
      <alignment horizontal="center" vertical="center"/>
    </xf>
    <xf numFmtId="0" fontId="25" fillId="7" borderId="37" xfId="0" applyFont="1" applyFill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/>
    </xf>
    <xf numFmtId="0" fontId="25" fillId="7" borderId="36" xfId="0" applyFont="1" applyFill="1" applyBorder="1" applyAlignment="1">
      <alignment horizontal="center" vertical="center"/>
    </xf>
    <xf numFmtId="0" fontId="25" fillId="7" borderId="66" xfId="0" applyFont="1" applyFill="1" applyBorder="1" applyAlignment="1">
      <alignment horizontal="center" vertical="center"/>
    </xf>
    <xf numFmtId="0" fontId="25" fillId="7" borderId="67" xfId="0" applyFont="1" applyFill="1" applyBorder="1" applyAlignment="1">
      <alignment horizontal="center" vertical="center"/>
    </xf>
    <xf numFmtId="0" fontId="25" fillId="7" borderId="68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5" fillId="7" borderId="43" xfId="0" applyFont="1" applyFill="1" applyBorder="1" applyAlignment="1">
      <alignment horizontal="center" vertical="center" wrapText="1"/>
    </xf>
    <xf numFmtId="0" fontId="25" fillId="7" borderId="46" xfId="0" applyFont="1" applyFill="1" applyBorder="1" applyAlignment="1">
      <alignment horizontal="center" vertical="center" wrapText="1"/>
    </xf>
    <xf numFmtId="0" fontId="25" fillId="7" borderId="44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5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5" fillId="7" borderId="61" xfId="0" applyFont="1" applyFill="1" applyBorder="1" applyAlignment="1">
      <alignment horizontal="center" vertical="center"/>
    </xf>
    <xf numFmtId="0" fontId="25" fillId="7" borderId="62" xfId="0" applyFont="1" applyFill="1" applyBorder="1" applyAlignment="1">
      <alignment horizontal="center" vertical="center"/>
    </xf>
    <xf numFmtId="0" fontId="25" fillId="7" borderId="6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5" fillId="7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69" xfId="0" applyFont="1" applyFill="1" applyBorder="1" applyAlignment="1">
      <alignment horizontal="center" vertical="center"/>
    </xf>
    <xf numFmtId="0" fontId="25" fillId="7" borderId="70" xfId="0" applyFont="1" applyFill="1" applyBorder="1" applyAlignment="1">
      <alignment horizontal="center" vertical="center"/>
    </xf>
    <xf numFmtId="0" fontId="25" fillId="7" borderId="71" xfId="0" applyFont="1" applyFill="1" applyBorder="1" applyAlignment="1">
      <alignment horizontal="center" vertical="center"/>
    </xf>
    <xf numFmtId="0" fontId="25" fillId="8" borderId="112" xfId="0" applyFont="1" applyFill="1" applyBorder="1" applyAlignment="1">
      <alignment horizontal="center" vertical="center" wrapText="1"/>
    </xf>
    <xf numFmtId="0" fontId="25" fillId="8" borderId="87" xfId="0" applyFont="1" applyFill="1" applyBorder="1" applyAlignment="1">
      <alignment horizontal="center" vertical="center" wrapText="1"/>
    </xf>
    <xf numFmtId="0" fontId="25" fillId="7" borderId="30" xfId="0" applyFont="1" applyFill="1" applyBorder="1" applyAlignment="1">
      <alignment horizontal="center" vertical="center" wrapText="1"/>
    </xf>
    <xf numFmtId="0" fontId="25" fillId="7" borderId="122" xfId="0" applyFont="1" applyFill="1" applyBorder="1" applyAlignment="1">
      <alignment horizontal="center" vertical="center" wrapText="1"/>
    </xf>
    <xf numFmtId="0" fontId="25" fillId="7" borderId="3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111" xfId="0" applyFont="1" applyFill="1" applyBorder="1" applyAlignment="1">
      <alignment horizontal="center" vertical="center" wrapText="1"/>
    </xf>
    <xf numFmtId="0" fontId="1" fillId="8" borderId="110" xfId="0" applyFont="1" applyFill="1" applyBorder="1" applyAlignment="1">
      <alignment horizontal="center" vertical="center" wrapText="1"/>
    </xf>
    <xf numFmtId="0" fontId="1" fillId="8" borderId="10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06" xfId="0" applyFont="1" applyFill="1" applyBorder="1" applyAlignment="1">
      <alignment horizontal="center" vertical="center"/>
    </xf>
    <xf numFmtId="0" fontId="1" fillId="7" borderId="107" xfId="0" applyFont="1" applyFill="1" applyBorder="1" applyAlignment="1">
      <alignment horizontal="center" vertical="center"/>
    </xf>
    <xf numFmtId="0" fontId="1" fillId="7" borderId="108" xfId="0" applyFont="1" applyFill="1" applyBorder="1" applyAlignment="1">
      <alignment horizontal="center" vertical="center"/>
    </xf>
    <xf numFmtId="0" fontId="1" fillId="8" borderId="128" xfId="0" applyFont="1" applyFill="1" applyBorder="1" applyAlignment="1">
      <alignment horizontal="center" vertical="center" wrapText="1"/>
    </xf>
    <xf numFmtId="0" fontId="1" fillId="8" borderId="1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5" fillId="7" borderId="64" xfId="0" applyFont="1" applyFill="1" applyBorder="1" applyAlignment="1">
      <alignment horizontal="center" vertical="center"/>
    </xf>
    <xf numFmtId="0" fontId="25" fillId="7" borderId="72" xfId="0" applyFont="1" applyFill="1" applyBorder="1" applyAlignment="1">
      <alignment horizontal="center" vertical="center"/>
    </xf>
    <xf numFmtId="0" fontId="25" fillId="7" borderId="65" xfId="0" applyFont="1" applyFill="1" applyBorder="1" applyAlignment="1">
      <alignment horizontal="center" vertical="center"/>
    </xf>
    <xf numFmtId="0" fontId="25" fillId="7" borderId="75" xfId="0" applyFont="1" applyFill="1" applyBorder="1" applyAlignment="1">
      <alignment horizontal="center" vertical="center"/>
    </xf>
    <xf numFmtId="3" fontId="25" fillId="7" borderId="65" xfId="0" applyNumberFormat="1" applyFont="1" applyFill="1" applyBorder="1" applyAlignment="1">
      <alignment horizontal="center" vertical="center" wrapText="1"/>
    </xf>
    <xf numFmtId="3" fontId="25" fillId="7" borderId="75" xfId="0" applyNumberFormat="1" applyFont="1" applyFill="1" applyBorder="1" applyAlignment="1">
      <alignment horizontal="center" vertical="center" wrapText="1"/>
    </xf>
    <xf numFmtId="170" fontId="25" fillId="7" borderId="119" xfId="0" applyNumberFormat="1" applyFont="1" applyFill="1" applyBorder="1" applyAlignment="1">
      <alignment horizontal="center" vertical="center" wrapText="1"/>
    </xf>
    <xf numFmtId="170" fontId="25" fillId="7" borderId="120" xfId="0" applyNumberFormat="1" applyFont="1" applyFill="1" applyBorder="1" applyAlignment="1">
      <alignment horizontal="center" vertical="center" wrapText="1"/>
    </xf>
    <xf numFmtId="170" fontId="25" fillId="7" borderId="121" xfId="0" applyNumberFormat="1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125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102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100" xfId="0" applyFont="1" applyFill="1" applyBorder="1" applyAlignment="1">
      <alignment horizontal="center" vertical="center" wrapText="1"/>
    </xf>
    <xf numFmtId="0" fontId="1" fillId="8" borderId="127" xfId="0" applyFont="1" applyFill="1" applyBorder="1" applyAlignment="1">
      <alignment horizontal="center" vertical="center" wrapText="1"/>
    </xf>
    <xf numFmtId="0" fontId="1" fillId="8" borderId="98" xfId="0" applyFont="1" applyFill="1" applyBorder="1" applyAlignment="1">
      <alignment horizontal="center" vertical="center" wrapText="1"/>
    </xf>
    <xf numFmtId="0" fontId="6" fillId="8" borderId="84" xfId="0" applyFont="1" applyFill="1" applyBorder="1" applyAlignment="1">
      <alignment horizontal="center" vertical="center"/>
    </xf>
    <xf numFmtId="0" fontId="6" fillId="8" borderId="104" xfId="0" applyFont="1" applyFill="1" applyBorder="1" applyAlignment="1">
      <alignment horizontal="center" vertical="center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000099"/>
      <color rgb="FF0000CC"/>
      <color rgb="FF062948"/>
      <color rgb="FF000066"/>
      <color rgb="FFFFCCFF"/>
      <color rgb="FFFFFFCC"/>
      <color rgb="FF0066CC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tabSelected="1" zoomScale="87" zoomScaleNormal="87" zoomScaleSheetLayoutView="118" workbookViewId="0">
      <pane xSplit="1" ySplit="7" topLeftCell="B8" activePane="bottomRight" state="frozen"/>
      <selection sqref="A1:J12"/>
      <selection pane="topRight" sqref="A1:J12"/>
      <selection pane="bottomLeft" sqref="A1:J12"/>
      <selection pane="bottomRight" activeCell="E40" sqref="E40"/>
    </sheetView>
  </sheetViews>
  <sheetFormatPr baseColWidth="10" defaultColWidth="11" defaultRowHeight="12.75"/>
  <cols>
    <col min="1" max="1" width="14.28515625" style="2" customWidth="1"/>
    <col min="2" max="2" width="37.5703125" style="6" customWidth="1"/>
    <col min="3" max="3" width="0.140625" style="6" hidden="1" customWidth="1"/>
    <col min="4" max="4" width="12.85546875" style="6" customWidth="1"/>
    <col min="5" max="5" width="13" style="6" customWidth="1"/>
    <col min="6" max="6" width="13.7109375" style="6" customWidth="1"/>
    <col min="7" max="7" width="15" style="6" customWidth="1"/>
    <col min="8" max="8" width="13.28515625" style="6" customWidth="1"/>
    <col min="9" max="9" width="15" style="2" customWidth="1"/>
    <col min="10" max="10" width="19.5703125" style="24" customWidth="1"/>
    <col min="11" max="11" width="19.7109375" style="2" hidden="1" customWidth="1"/>
    <col min="12" max="12" width="15.5703125" style="2" customWidth="1"/>
    <col min="13" max="13" width="11.7109375" style="2" bestFit="1" customWidth="1"/>
    <col min="14" max="16384" width="11" style="2"/>
  </cols>
  <sheetData>
    <row r="1" spans="1:16" ht="17.45" customHeight="1">
      <c r="A1" s="384" t="s">
        <v>230</v>
      </c>
      <c r="B1" s="384"/>
      <c r="C1" s="384"/>
      <c r="D1" s="384"/>
      <c r="E1" s="384"/>
      <c r="F1" s="384"/>
      <c r="G1" s="384"/>
      <c r="H1" s="384"/>
      <c r="I1" s="384"/>
    </row>
    <row r="2" spans="1:16" ht="17.45" customHeight="1">
      <c r="A2" s="384" t="s">
        <v>135</v>
      </c>
      <c r="B2" s="384"/>
      <c r="C2" s="384"/>
      <c r="D2" s="384"/>
      <c r="E2" s="384"/>
      <c r="F2" s="384"/>
      <c r="G2" s="384"/>
      <c r="H2" s="384"/>
      <c r="I2" s="384"/>
    </row>
    <row r="3" spans="1:16" ht="15.75">
      <c r="A3" s="385" t="s">
        <v>247</v>
      </c>
      <c r="B3" s="385"/>
      <c r="C3" s="385"/>
      <c r="D3" s="385"/>
      <c r="E3" s="385"/>
      <c r="F3" s="385"/>
      <c r="G3" s="385"/>
      <c r="H3" s="385"/>
      <c r="I3" s="385"/>
    </row>
    <row r="4" spans="1:16" ht="20.25" customHeight="1">
      <c r="A4" s="385" t="s">
        <v>338</v>
      </c>
      <c r="B4" s="385"/>
      <c r="C4" s="385"/>
      <c r="D4" s="385"/>
      <c r="E4" s="385"/>
      <c r="F4" s="385"/>
      <c r="G4" s="385"/>
      <c r="H4" s="385"/>
      <c r="I4" s="385"/>
    </row>
    <row r="5" spans="1:16" ht="9.75" customHeight="1">
      <c r="B5" s="52"/>
      <c r="C5" s="52"/>
      <c r="D5" s="52"/>
      <c r="E5" s="52"/>
      <c r="F5" s="52"/>
      <c r="G5" s="52"/>
      <c r="H5"/>
      <c r="I5" t="s">
        <v>6</v>
      </c>
    </row>
    <row r="6" spans="1:16" ht="49.5" customHeight="1">
      <c r="A6" s="386" t="s">
        <v>151</v>
      </c>
      <c r="B6" s="388" t="s">
        <v>0</v>
      </c>
      <c r="C6" s="392" t="s">
        <v>21</v>
      </c>
      <c r="D6" s="393"/>
      <c r="E6" s="394"/>
      <c r="F6" s="390" t="s">
        <v>22</v>
      </c>
      <c r="G6" s="390"/>
      <c r="H6" s="391" t="s">
        <v>1</v>
      </c>
      <c r="I6" s="391"/>
    </row>
    <row r="7" spans="1:16" ht="26.25" customHeight="1">
      <c r="A7" s="387"/>
      <c r="B7" s="389"/>
      <c r="C7" s="221" t="s">
        <v>53</v>
      </c>
      <c r="D7" s="222" t="s">
        <v>10</v>
      </c>
      <c r="E7" s="223" t="s">
        <v>2</v>
      </c>
      <c r="F7" s="224" t="s">
        <v>23</v>
      </c>
      <c r="G7" s="225" t="s">
        <v>3</v>
      </c>
      <c r="H7" s="226" t="s">
        <v>4</v>
      </c>
      <c r="I7" s="227" t="s">
        <v>130</v>
      </c>
    </row>
    <row r="8" spans="1:16" ht="8.25" customHeight="1">
      <c r="A8" s="143"/>
      <c r="B8" s="53" t="s">
        <v>6</v>
      </c>
      <c r="C8" s="53"/>
      <c r="D8" s="49"/>
      <c r="E8" s="54"/>
      <c r="F8" s="49"/>
      <c r="G8" s="49"/>
      <c r="H8" s="55"/>
      <c r="I8" s="56"/>
    </row>
    <row r="9" spans="1:16" ht="21.75" customHeight="1">
      <c r="A9" s="143"/>
      <c r="B9" s="57" t="s">
        <v>7</v>
      </c>
      <c r="C9" s="58">
        <f>+C11+C34</f>
        <v>234334098</v>
      </c>
      <c r="D9" s="58">
        <f>+D11+D34</f>
        <v>219557359</v>
      </c>
      <c r="E9" s="58">
        <f>+E11+E34</f>
        <v>186317041</v>
      </c>
      <c r="F9" s="370">
        <f>+F11+F34</f>
        <v>2238557.7599999998</v>
      </c>
      <c r="G9" s="370">
        <f>+G11+G34</f>
        <v>117967787.74000001</v>
      </c>
      <c r="H9" s="59">
        <f>+G9-E9</f>
        <v>-68349253.25999999</v>
      </c>
      <c r="I9" s="60">
        <f>+G9/E9*100</f>
        <v>63.315618961552744</v>
      </c>
      <c r="K9" s="344">
        <v>115729229.98</v>
      </c>
      <c r="L9" s="344" t="s">
        <v>6</v>
      </c>
      <c r="M9" s="24" t="s">
        <v>6</v>
      </c>
      <c r="N9" s="24" t="s">
        <v>6</v>
      </c>
    </row>
    <row r="10" spans="1:16" ht="9.9499999999999993" customHeight="1">
      <c r="A10" s="143"/>
      <c r="B10" s="57"/>
      <c r="C10" s="61"/>
      <c r="D10" s="61"/>
      <c r="E10" s="61"/>
      <c r="F10" s="371"/>
      <c r="G10" s="371"/>
      <c r="H10" s="62"/>
      <c r="I10" s="63"/>
      <c r="K10" s="344"/>
    </row>
    <row r="11" spans="1:16" ht="21" customHeight="1">
      <c r="A11" s="64" t="s">
        <v>169</v>
      </c>
      <c r="B11" s="64" t="s">
        <v>8</v>
      </c>
      <c r="C11" s="61">
        <f>+C13</f>
        <v>158641933</v>
      </c>
      <c r="D11" s="61">
        <f>+D13+D32</f>
        <v>158641933</v>
      </c>
      <c r="E11" s="61">
        <f>+E13+E32</f>
        <v>125821615</v>
      </c>
      <c r="F11" s="371">
        <f>+F13+F32</f>
        <v>2238557.7599999998</v>
      </c>
      <c r="G11" s="371">
        <f>+G13</f>
        <v>79419701.74000001</v>
      </c>
      <c r="H11" s="59">
        <f>+G11-E11</f>
        <v>-46401913.25999999</v>
      </c>
      <c r="I11" s="60">
        <f>+G11/E11*100</f>
        <v>63.120872943810177</v>
      </c>
      <c r="K11" s="344">
        <v>77181143.980000004</v>
      </c>
      <c r="L11" s="24"/>
    </row>
    <row r="12" spans="1:16" ht="9.9499999999999993" customHeight="1">
      <c r="A12" s="143"/>
      <c r="B12" s="65"/>
      <c r="C12" s="66"/>
      <c r="D12" s="66"/>
      <c r="E12" s="67" t="s">
        <v>6</v>
      </c>
      <c r="F12" s="372"/>
      <c r="G12" s="372"/>
      <c r="H12" s="68"/>
      <c r="I12" s="69" t="s">
        <v>6</v>
      </c>
      <c r="K12" s="344"/>
    </row>
    <row r="13" spans="1:16" ht="21" customHeight="1">
      <c r="A13" s="64" t="s">
        <v>153</v>
      </c>
      <c r="B13" s="57" t="s">
        <v>170</v>
      </c>
      <c r="C13" s="61">
        <f>+C15+C20+C24+C29</f>
        <v>158641933</v>
      </c>
      <c r="D13" s="61">
        <f>+D15+D20+D24+D29</f>
        <v>158641933</v>
      </c>
      <c r="E13" s="61">
        <f>+E15+E20+E24+E29</f>
        <v>125821615</v>
      </c>
      <c r="F13" s="371">
        <f>+F15+F20+F24+F29</f>
        <v>2238557.7599999998</v>
      </c>
      <c r="G13" s="371">
        <f>+K13+F13</f>
        <v>79419701.74000001</v>
      </c>
      <c r="H13" s="59">
        <f>+G13-E13</f>
        <v>-46401913.25999999</v>
      </c>
      <c r="I13" s="60">
        <f>+G13/E13*100</f>
        <v>63.120872943810177</v>
      </c>
      <c r="J13" s="214"/>
      <c r="K13" s="375">
        <v>77181143.980000004</v>
      </c>
      <c r="L13" s="344" t="s">
        <v>6</v>
      </c>
      <c r="M13" s="2" t="s">
        <v>6</v>
      </c>
    </row>
    <row r="14" spans="1:16" ht="9.9499999999999993" customHeight="1">
      <c r="A14" s="64"/>
      <c r="B14" s="70"/>
      <c r="C14" s="67"/>
      <c r="D14" s="67"/>
      <c r="E14" s="67"/>
      <c r="F14" s="372"/>
      <c r="G14" s="372" t="s">
        <v>6</v>
      </c>
      <c r="H14" s="68" t="s">
        <v>6</v>
      </c>
      <c r="I14" s="69" t="s">
        <v>6</v>
      </c>
      <c r="J14" s="214"/>
      <c r="K14" s="375" t="s">
        <v>6</v>
      </c>
    </row>
    <row r="15" spans="1:16" ht="21" customHeight="1">
      <c r="A15" s="64" t="s">
        <v>152</v>
      </c>
      <c r="B15" s="57" t="s">
        <v>307</v>
      </c>
      <c r="C15" s="61">
        <f>SUM(C18:C19)</f>
        <v>5476492</v>
      </c>
      <c r="D15" s="61">
        <f>SUM(D18:D19)</f>
        <v>5476492</v>
      </c>
      <c r="E15" s="61">
        <f>E17</f>
        <v>5200007</v>
      </c>
      <c r="F15" s="371">
        <f>SUM(F18:F19)</f>
        <v>258888.05</v>
      </c>
      <c r="G15" s="371">
        <f>G17</f>
        <v>1996079.33</v>
      </c>
      <c r="H15" s="59">
        <f>+G15-E15</f>
        <v>-3203927.67</v>
      </c>
      <c r="I15" s="60">
        <f>+G15/E15*100</f>
        <v>38.386089287956729</v>
      </c>
      <c r="J15" s="214"/>
      <c r="K15" s="375">
        <v>1737191.28</v>
      </c>
      <c r="L15" s="24"/>
      <c r="O15" s="24"/>
      <c r="P15" s="24"/>
    </row>
    <row r="16" spans="1:16" ht="11.45" customHeight="1">
      <c r="A16" s="64"/>
      <c r="B16" s="57"/>
      <c r="C16" s="67"/>
      <c r="D16" s="67"/>
      <c r="E16" s="61"/>
      <c r="F16" s="371"/>
      <c r="G16" s="371"/>
      <c r="H16" s="59"/>
      <c r="I16" s="60"/>
      <c r="J16" s="214"/>
      <c r="K16" s="375"/>
    </row>
    <row r="17" spans="1:15" ht="19.149999999999999" customHeight="1">
      <c r="A17" s="64" t="s">
        <v>172</v>
      </c>
      <c r="B17" s="71" t="s">
        <v>308</v>
      </c>
      <c r="C17" s="61">
        <f>+C18+C19</f>
        <v>5476492</v>
      </c>
      <c r="D17" s="61">
        <f>+D18+D19</f>
        <v>5476492</v>
      </c>
      <c r="E17" s="61">
        <f>SUM(E18:E19)</f>
        <v>5200007</v>
      </c>
      <c r="F17" s="371">
        <f>SUM(F18:F19)</f>
        <v>258888.05</v>
      </c>
      <c r="G17" s="373">
        <f>SUM(G18:G19)</f>
        <v>1996079.33</v>
      </c>
      <c r="H17" s="59">
        <f t="shared" ref="H17:H22" si="0">+G17-E17</f>
        <v>-3203927.67</v>
      </c>
      <c r="I17" s="69">
        <f>+G17/E17*100</f>
        <v>38.386089287956729</v>
      </c>
      <c r="J17" s="214"/>
      <c r="K17" s="344">
        <v>1737191.28</v>
      </c>
      <c r="L17" s="344" t="s">
        <v>6</v>
      </c>
    </row>
    <row r="18" spans="1:15" ht="24.95" customHeight="1">
      <c r="A18" s="65" t="s">
        <v>316</v>
      </c>
      <c r="B18" s="70" t="s">
        <v>309</v>
      </c>
      <c r="C18" s="67">
        <v>700000</v>
      </c>
      <c r="D18" s="67">
        <v>700000</v>
      </c>
      <c r="E18" s="67">
        <f>172348+58333+58333+58333+58333+50000+58333+58333+58333</f>
        <v>630679</v>
      </c>
      <c r="F18" s="374">
        <v>106681.55</v>
      </c>
      <c r="G18" s="374">
        <f>+K18+F18</f>
        <v>813378.2300000001</v>
      </c>
      <c r="H18" s="68">
        <f t="shared" si="0"/>
        <v>182699.2300000001</v>
      </c>
      <c r="I18" s="69">
        <f>+G18/E18*100</f>
        <v>128.96865600408449</v>
      </c>
      <c r="K18" s="376">
        <f>706696+0.68</f>
        <v>706696.68</v>
      </c>
      <c r="O18" s="24"/>
    </row>
    <row r="19" spans="1:15" ht="24.95" customHeight="1">
      <c r="A19" s="65" t="s">
        <v>154</v>
      </c>
      <c r="B19" s="70" t="s">
        <v>334</v>
      </c>
      <c r="C19" s="67">
        <v>4776492</v>
      </c>
      <c r="D19" s="67">
        <v>4776492</v>
      </c>
      <c r="E19" s="67">
        <f>3252662+120457+115562+48041+165300+153740+398041+215525+100000</f>
        <v>4569328</v>
      </c>
      <c r="F19" s="374">
        <v>152206.5</v>
      </c>
      <c r="G19" s="374">
        <f>+K19+F19</f>
        <v>1182701.1000000001</v>
      </c>
      <c r="H19" s="68">
        <f t="shared" si="0"/>
        <v>-3386626.9</v>
      </c>
      <c r="I19" s="69">
        <f>+G19/E19*100</f>
        <v>25.883480021569916</v>
      </c>
      <c r="K19" s="376">
        <v>1030494.6</v>
      </c>
      <c r="O19" s="24"/>
    </row>
    <row r="20" spans="1:15" ht="24.95" customHeight="1">
      <c r="A20" s="64" t="s">
        <v>155</v>
      </c>
      <c r="B20" s="57" t="s">
        <v>217</v>
      </c>
      <c r="C20" s="61">
        <f>SUM(C22:C22)</f>
        <v>145413761</v>
      </c>
      <c r="D20" s="61">
        <f>SUM(D22:D22)</f>
        <v>145413761</v>
      </c>
      <c r="E20" s="61">
        <f>SUM(E22)</f>
        <v>112932898</v>
      </c>
      <c r="F20" s="371">
        <f>F22</f>
        <v>1237162</v>
      </c>
      <c r="G20" s="373">
        <f>G22</f>
        <v>71331115</v>
      </c>
      <c r="H20" s="59">
        <f t="shared" si="0"/>
        <v>-41601783</v>
      </c>
      <c r="I20" s="60">
        <f>+G20/E20*100</f>
        <v>63.162387810148999</v>
      </c>
      <c r="J20" s="214"/>
      <c r="K20" s="344">
        <v>70093953</v>
      </c>
      <c r="O20" s="24"/>
    </row>
    <row r="21" spans="1:15" ht="5.25" customHeight="1">
      <c r="A21" s="64"/>
      <c r="B21" s="70"/>
      <c r="C21" s="67"/>
      <c r="D21" s="67"/>
      <c r="E21" s="67"/>
      <c r="F21" s="372"/>
      <c r="G21" s="374">
        <f>F21</f>
        <v>0</v>
      </c>
      <c r="H21" s="68">
        <f t="shared" si="0"/>
        <v>0</v>
      </c>
      <c r="I21" s="69" t="s">
        <v>6</v>
      </c>
      <c r="K21" s="344">
        <v>0</v>
      </c>
    </row>
    <row r="22" spans="1:15" ht="24.75" customHeight="1">
      <c r="A22" s="64" t="s">
        <v>156</v>
      </c>
      <c r="B22" s="57" t="s">
        <v>310</v>
      </c>
      <c r="C22" s="61">
        <f>+C23</f>
        <v>145413761</v>
      </c>
      <c r="D22" s="61">
        <f>+D23</f>
        <v>145413761</v>
      </c>
      <c r="E22" s="61">
        <f>E23</f>
        <v>112932898</v>
      </c>
      <c r="F22" s="371">
        <f>F23</f>
        <v>1237162</v>
      </c>
      <c r="G22" s="373">
        <f>G23</f>
        <v>71331115</v>
      </c>
      <c r="H22" s="59">
        <f t="shared" si="0"/>
        <v>-41601783</v>
      </c>
      <c r="I22" s="60">
        <f t="shared" ref="I22:I27" si="1">+G22/E22*100</f>
        <v>63.162387810148999</v>
      </c>
      <c r="J22" s="214"/>
      <c r="K22" s="344">
        <v>70093953</v>
      </c>
    </row>
    <row r="23" spans="1:15" ht="22.15" customHeight="1">
      <c r="A23" s="65" t="s">
        <v>157</v>
      </c>
      <c r="B23" s="70" t="s">
        <v>311</v>
      </c>
      <c r="C23" s="67">
        <v>145413761</v>
      </c>
      <c r="D23" s="67">
        <f>145413761</f>
        <v>145413761</v>
      </c>
      <c r="E23" s="67">
        <f>16647086+10475082+10600255+10691339+10220450+10177653+21228906+12326667+10565460</f>
        <v>112932898</v>
      </c>
      <c r="F23" s="372">
        <v>1237162</v>
      </c>
      <c r="G23" s="374">
        <f>+K23+F23</f>
        <v>71331115</v>
      </c>
      <c r="H23" s="68">
        <f>G23-E23</f>
        <v>-41601783</v>
      </c>
      <c r="I23" s="69">
        <f t="shared" si="1"/>
        <v>63.162387810148999</v>
      </c>
      <c r="K23" s="344">
        <v>70093953</v>
      </c>
    </row>
    <row r="24" spans="1:15" ht="24.95" customHeight="1">
      <c r="A24" s="64" t="s">
        <v>158</v>
      </c>
      <c r="B24" s="57" t="s">
        <v>179</v>
      </c>
      <c r="C24" s="61">
        <f>SUM(C25:C27)</f>
        <v>5251680</v>
      </c>
      <c r="D24" s="61">
        <f>SUM(D25:D27)</f>
        <v>5251680</v>
      </c>
      <c r="E24" s="61">
        <f>SUM(E25:E27)</f>
        <v>5188710</v>
      </c>
      <c r="F24" s="371">
        <f>F25+F26+F27</f>
        <v>671811.30999999994</v>
      </c>
      <c r="G24" s="371">
        <f>SUM(G25:G27)</f>
        <v>5610981.9699999997</v>
      </c>
      <c r="H24" s="59">
        <f>+G24-E24</f>
        <v>422271.96999999974</v>
      </c>
      <c r="I24" s="60">
        <f t="shared" si="1"/>
        <v>108.13828427489685</v>
      </c>
      <c r="J24" s="214"/>
      <c r="K24" s="344">
        <v>4939170.66</v>
      </c>
      <c r="L24" s="24"/>
      <c r="M24" s="344" t="s">
        <v>6</v>
      </c>
    </row>
    <row r="25" spans="1:15" ht="24.95" customHeight="1">
      <c r="A25" s="65" t="s">
        <v>159</v>
      </c>
      <c r="B25" s="70" t="s">
        <v>312</v>
      </c>
      <c r="C25" s="67">
        <v>410082</v>
      </c>
      <c r="D25" s="67">
        <v>410082</v>
      </c>
      <c r="E25" s="67">
        <f>102525+34173+34173+34173+34173+34173+34173+34173+34173</f>
        <v>375909</v>
      </c>
      <c r="F25" s="372">
        <v>67155.710000000006</v>
      </c>
      <c r="G25" s="372">
        <f>+K25+F25</f>
        <v>844725.3899999999</v>
      </c>
      <c r="H25" s="68">
        <f>+G25-E25</f>
        <v>468816.3899999999</v>
      </c>
      <c r="I25" s="69">
        <f t="shared" si="1"/>
        <v>224.71539388522223</v>
      </c>
      <c r="K25" s="344">
        <v>777569.67999999993</v>
      </c>
      <c r="L25" s="344"/>
    </row>
    <row r="26" spans="1:15" ht="24.95" customHeight="1">
      <c r="A26" s="65" t="s">
        <v>161</v>
      </c>
      <c r="B26" s="70" t="s">
        <v>313</v>
      </c>
      <c r="C26" s="67">
        <v>4774884</v>
      </c>
      <c r="D26" s="67">
        <v>4774884</v>
      </c>
      <c r="E26" s="67">
        <f>2119154+438060+461365+339575+131010+151197+932012+124383+60455</f>
        <v>4757211</v>
      </c>
      <c r="F26" s="372">
        <v>604190.4</v>
      </c>
      <c r="G26" s="372">
        <f>+K26+F26</f>
        <v>4706485.6900000004</v>
      </c>
      <c r="H26" s="68">
        <f>+G26-E26</f>
        <v>-50725.30999999959</v>
      </c>
      <c r="I26" s="69">
        <f t="shared" si="1"/>
        <v>98.933717465969039</v>
      </c>
      <c r="K26" s="344">
        <f>4102295.99-0.7</f>
        <v>4102295.29</v>
      </c>
    </row>
    <row r="27" spans="1:15" ht="24.95" customHeight="1">
      <c r="A27" s="65" t="s">
        <v>160</v>
      </c>
      <c r="B27" s="70" t="s">
        <v>226</v>
      </c>
      <c r="C27" s="67">
        <v>66714</v>
      </c>
      <c r="D27" s="67">
        <v>66714</v>
      </c>
      <c r="E27" s="67">
        <f>11118+5559+5559+5559+5559+5559+5559+5559+5559</f>
        <v>55590</v>
      </c>
      <c r="F27" s="372">
        <v>465.2</v>
      </c>
      <c r="G27" s="372">
        <f>+K27+F27</f>
        <v>59770.89</v>
      </c>
      <c r="H27" s="68">
        <f>+G27-DD27</f>
        <v>59770.89</v>
      </c>
      <c r="I27" s="69">
        <f t="shared" si="1"/>
        <v>107.52093901780894</v>
      </c>
      <c r="K27" s="344">
        <f>59305.83-0.14</f>
        <v>59305.69</v>
      </c>
    </row>
    <row r="28" spans="1:15" ht="9.9499999999999993" customHeight="1">
      <c r="A28" s="64" t="s">
        <v>6</v>
      </c>
      <c r="B28" s="70"/>
      <c r="C28" s="67"/>
      <c r="D28" s="67"/>
      <c r="E28" s="67"/>
      <c r="F28" s="372"/>
      <c r="G28" s="372">
        <f>F28</f>
        <v>0</v>
      </c>
      <c r="H28" s="68">
        <f>+G28-E28</f>
        <v>0</v>
      </c>
      <c r="I28" s="69" t="s">
        <v>6</v>
      </c>
      <c r="K28" s="344">
        <v>0</v>
      </c>
    </row>
    <row r="29" spans="1:15" ht="25.15" customHeight="1">
      <c r="A29" s="64" t="s">
        <v>162</v>
      </c>
      <c r="B29" s="57" t="s">
        <v>180</v>
      </c>
      <c r="C29" s="61">
        <f>SUM(C30)</f>
        <v>2500000</v>
      </c>
      <c r="D29" s="61">
        <f>SUM(D30)</f>
        <v>2500000</v>
      </c>
      <c r="E29" s="61">
        <f>SUM(E30)</f>
        <v>2500000</v>
      </c>
      <c r="F29" s="371">
        <f>F30</f>
        <v>70696.399999999994</v>
      </c>
      <c r="G29" s="371">
        <f>+G30</f>
        <v>481525.44000000006</v>
      </c>
      <c r="H29" s="59">
        <f>+G29-E29</f>
        <v>-2018474.56</v>
      </c>
      <c r="I29" s="60">
        <f>+G29/E29*100</f>
        <v>19.261017600000002</v>
      </c>
      <c r="K29" s="344">
        <v>410829.04000000004</v>
      </c>
    </row>
    <row r="30" spans="1:15" ht="24.95" customHeight="1">
      <c r="A30" s="64" t="s">
        <v>317</v>
      </c>
      <c r="B30" s="70" t="s">
        <v>314</v>
      </c>
      <c r="C30" s="67">
        <v>2500000</v>
      </c>
      <c r="D30" s="67">
        <v>2500000</v>
      </c>
      <c r="E30" s="67">
        <f>1365639+208333+208333+208333+208333+33440+208333+25816+33440</f>
        <v>2500000</v>
      </c>
      <c r="F30" s="372">
        <v>70696.399999999994</v>
      </c>
      <c r="G30" s="372">
        <f>+K30+F30</f>
        <v>481525.44000000006</v>
      </c>
      <c r="H30" s="68">
        <f>+G30-E30</f>
        <v>-2018474.56</v>
      </c>
      <c r="I30" s="69">
        <f>+G30/E30*100</f>
        <v>19.261017600000002</v>
      </c>
      <c r="K30" s="344">
        <v>410829.04000000004</v>
      </c>
    </row>
    <row r="31" spans="1:15" ht="6.6" customHeight="1">
      <c r="A31" s="64"/>
      <c r="B31" s="70"/>
      <c r="C31" s="67"/>
      <c r="D31" s="67"/>
      <c r="E31" s="67"/>
      <c r="F31" s="372"/>
      <c r="G31" s="372"/>
      <c r="H31" s="68"/>
      <c r="I31" s="69"/>
      <c r="K31" s="344"/>
    </row>
    <row r="32" spans="1:15" ht="25.15" customHeight="1">
      <c r="A32" s="64" t="s">
        <v>319</v>
      </c>
      <c r="B32" s="70" t="s">
        <v>181</v>
      </c>
      <c r="C32" s="67"/>
      <c r="D32" s="61">
        <f>+D33</f>
        <v>0</v>
      </c>
      <c r="E32" s="61">
        <f>+E33</f>
        <v>0</v>
      </c>
      <c r="F32" s="371">
        <f>+F33</f>
        <v>0</v>
      </c>
      <c r="G32" s="371">
        <f>+G33</f>
        <v>0</v>
      </c>
      <c r="H32" s="68"/>
      <c r="I32" s="60" t="s">
        <v>6</v>
      </c>
      <c r="K32" s="344">
        <v>0</v>
      </c>
    </row>
    <row r="33" spans="1:11" ht="22.9" customHeight="1">
      <c r="A33" s="64" t="s">
        <v>318</v>
      </c>
      <c r="B33" s="70" t="s">
        <v>315</v>
      </c>
      <c r="C33" s="67"/>
      <c r="D33" s="67">
        <v>0</v>
      </c>
      <c r="E33" s="67">
        <v>0</v>
      </c>
      <c r="F33" s="372">
        <v>0</v>
      </c>
      <c r="G33" s="372">
        <f>+K33+F33</f>
        <v>0</v>
      </c>
      <c r="H33" s="68">
        <f>+G33-E33</f>
        <v>0</v>
      </c>
      <c r="I33" s="69" t="s">
        <v>6</v>
      </c>
      <c r="K33" s="344">
        <v>0</v>
      </c>
    </row>
    <row r="34" spans="1:11" ht="24.95" customHeight="1">
      <c r="A34" s="64" t="s">
        <v>163</v>
      </c>
      <c r="B34" s="57" t="s">
        <v>9</v>
      </c>
      <c r="C34" s="61">
        <f>+C40+C36</f>
        <v>75692165</v>
      </c>
      <c r="D34" s="61">
        <f>+D40+D36</f>
        <v>60915426</v>
      </c>
      <c r="E34" s="61">
        <f>+E40+E36</f>
        <v>60495426</v>
      </c>
      <c r="F34" s="371">
        <f>+F40+F36</f>
        <v>0</v>
      </c>
      <c r="G34" s="371">
        <f>G36+G40</f>
        <v>38548086</v>
      </c>
      <c r="H34" s="59">
        <f>G34-E34</f>
        <v>-21947340</v>
      </c>
      <c r="I34" s="60">
        <f>+G34/E34*100</f>
        <v>63.720662120802317</v>
      </c>
      <c r="K34" s="344">
        <v>38548086</v>
      </c>
    </row>
    <row r="35" spans="1:11" ht="9.9499999999999993" customHeight="1">
      <c r="A35" s="64"/>
      <c r="B35" s="70"/>
      <c r="C35" s="67"/>
      <c r="D35" s="67"/>
      <c r="E35" s="67"/>
      <c r="F35" s="372"/>
      <c r="G35" s="372"/>
      <c r="H35" s="68"/>
      <c r="I35" s="69"/>
      <c r="K35" s="344"/>
    </row>
    <row r="36" spans="1:11" ht="18" customHeight="1">
      <c r="A36" s="64" t="s">
        <v>164</v>
      </c>
      <c r="B36" s="57" t="s">
        <v>218</v>
      </c>
      <c r="C36" s="61">
        <f t="shared" ref="C36:D38" si="2">C37</f>
        <v>73592165</v>
      </c>
      <c r="D36" s="61">
        <f t="shared" si="2"/>
        <v>58815426</v>
      </c>
      <c r="E36" s="61">
        <f>E37</f>
        <v>58815426</v>
      </c>
      <c r="F36" s="371">
        <f t="shared" ref="F36:G38" si="3">F37</f>
        <v>0</v>
      </c>
      <c r="G36" s="371">
        <f t="shared" si="3"/>
        <v>36868086</v>
      </c>
      <c r="H36" s="59">
        <f>H37</f>
        <v>21947340</v>
      </c>
      <c r="I36" s="60">
        <f>I37</f>
        <v>62.68438147502323</v>
      </c>
      <c r="K36" s="344">
        <v>36868086</v>
      </c>
    </row>
    <row r="37" spans="1:11" ht="18" customHeight="1">
      <c r="A37" s="65" t="s">
        <v>165</v>
      </c>
      <c r="B37" s="70" t="s">
        <v>223</v>
      </c>
      <c r="C37" s="67">
        <f t="shared" si="2"/>
        <v>73592165</v>
      </c>
      <c r="D37" s="67">
        <f t="shared" si="2"/>
        <v>58815426</v>
      </c>
      <c r="E37" s="67">
        <f>E38</f>
        <v>58815426</v>
      </c>
      <c r="F37" s="372">
        <f t="shared" si="3"/>
        <v>0</v>
      </c>
      <c r="G37" s="372">
        <f t="shared" si="3"/>
        <v>36868086</v>
      </c>
      <c r="H37" s="68">
        <f>H38</f>
        <v>21947340</v>
      </c>
      <c r="I37" s="69">
        <f>G37/E37*100</f>
        <v>62.68438147502323</v>
      </c>
      <c r="K37" s="344">
        <v>36868086</v>
      </c>
    </row>
    <row r="38" spans="1:11" ht="18" customHeight="1">
      <c r="A38" s="65" t="s">
        <v>166</v>
      </c>
      <c r="B38" s="70" t="s">
        <v>224</v>
      </c>
      <c r="C38" s="67">
        <f t="shared" si="2"/>
        <v>73592165</v>
      </c>
      <c r="D38" s="67">
        <f>+D39</f>
        <v>58815426</v>
      </c>
      <c r="E38" s="67">
        <f>E39</f>
        <v>58815426</v>
      </c>
      <c r="F38" s="372">
        <f t="shared" si="3"/>
        <v>0</v>
      </c>
      <c r="G38" s="372">
        <f t="shared" si="3"/>
        <v>36868086</v>
      </c>
      <c r="H38" s="68">
        <f>H39</f>
        <v>21947340</v>
      </c>
      <c r="I38" s="69">
        <f>G38/E38*100</f>
        <v>62.68438147502323</v>
      </c>
      <c r="K38" s="344">
        <v>36868086</v>
      </c>
    </row>
    <row r="39" spans="1:11" ht="18" customHeight="1">
      <c r="A39" s="65" t="s">
        <v>167</v>
      </c>
      <c r="B39" s="70" t="s">
        <v>225</v>
      </c>
      <c r="C39" s="67">
        <v>73592165</v>
      </c>
      <c r="D39" s="67">
        <f>73592165-14776739</f>
        <v>58815426</v>
      </c>
      <c r="E39" s="67">
        <f>14649319+57265+52832+21947343+52832+52831+21947340+55664</f>
        <v>58815426</v>
      </c>
      <c r="F39" s="372">
        <v>0</v>
      </c>
      <c r="G39" s="372">
        <f>K39+F39</f>
        <v>36868086</v>
      </c>
      <c r="H39" s="68">
        <f>E39-G39</f>
        <v>21947340</v>
      </c>
      <c r="I39" s="69">
        <f>G39/E39*100</f>
        <v>62.68438147502323</v>
      </c>
      <c r="K39" s="344">
        <v>36868086</v>
      </c>
    </row>
    <row r="40" spans="1:11" ht="24.95" customHeight="1">
      <c r="A40" s="64" t="s">
        <v>168</v>
      </c>
      <c r="B40" s="57" t="s">
        <v>219</v>
      </c>
      <c r="C40" s="61">
        <f>SUM(C41)</f>
        <v>2100000</v>
      </c>
      <c r="D40" s="61">
        <f>SUM(D41)</f>
        <v>2100000</v>
      </c>
      <c r="E40" s="61">
        <f t="shared" ref="E40:F43" si="4">E41</f>
        <v>1680000</v>
      </c>
      <c r="F40" s="371">
        <f>F41</f>
        <v>0</v>
      </c>
      <c r="G40" s="371">
        <f>G41</f>
        <v>1680000</v>
      </c>
      <c r="H40" s="59">
        <f>+G40-E40</f>
        <v>0</v>
      </c>
      <c r="I40" s="60">
        <f>+G40/E40*100</f>
        <v>100</v>
      </c>
      <c r="K40" s="344">
        <v>1680000</v>
      </c>
    </row>
    <row r="41" spans="1:11" ht="24.95" customHeight="1">
      <c r="A41" s="65" t="s">
        <v>320</v>
      </c>
      <c r="B41" s="70" t="s">
        <v>171</v>
      </c>
      <c r="C41" s="67">
        <f t="shared" ref="C41:D43" si="5">C42</f>
        <v>2100000</v>
      </c>
      <c r="D41" s="67">
        <v>2100000</v>
      </c>
      <c r="E41" s="67">
        <f t="shared" si="4"/>
        <v>1680000</v>
      </c>
      <c r="F41" s="372">
        <f t="shared" si="4"/>
        <v>0</v>
      </c>
      <c r="G41" s="372">
        <f>G42</f>
        <v>1680000</v>
      </c>
      <c r="H41" s="68">
        <f>+G41-E41</f>
        <v>0</v>
      </c>
      <c r="I41" s="69">
        <f>+G41/E41*100</f>
        <v>100</v>
      </c>
      <c r="K41" s="344">
        <v>1680000</v>
      </c>
    </row>
    <row r="42" spans="1:11" ht="18" customHeight="1">
      <c r="A42" s="65" t="s">
        <v>320</v>
      </c>
      <c r="B42" s="70" t="s">
        <v>220</v>
      </c>
      <c r="C42" s="67">
        <f t="shared" si="5"/>
        <v>2100000</v>
      </c>
      <c r="D42" s="67">
        <f t="shared" si="5"/>
        <v>2100000</v>
      </c>
      <c r="E42" s="67">
        <f t="shared" si="4"/>
        <v>1680000</v>
      </c>
      <c r="F42" s="372">
        <f t="shared" si="4"/>
        <v>0</v>
      </c>
      <c r="G42" s="372">
        <f>G43</f>
        <v>1680000</v>
      </c>
      <c r="H42" s="68">
        <f>+G42-E42</f>
        <v>0</v>
      </c>
      <c r="I42" s="69">
        <f>G42/E42*100</f>
        <v>100</v>
      </c>
      <c r="K42" s="344">
        <v>1680000</v>
      </c>
    </row>
    <row r="43" spans="1:11" ht="17.45" customHeight="1">
      <c r="A43" s="65" t="s">
        <v>321</v>
      </c>
      <c r="B43" s="70" t="s">
        <v>221</v>
      </c>
      <c r="C43" s="67">
        <f t="shared" si="5"/>
        <v>2100000</v>
      </c>
      <c r="D43" s="67">
        <f t="shared" si="5"/>
        <v>2100000</v>
      </c>
      <c r="E43" s="67">
        <f t="shared" si="4"/>
        <v>1680000</v>
      </c>
      <c r="F43" s="372">
        <f>+F44</f>
        <v>0</v>
      </c>
      <c r="G43" s="372">
        <f>G44</f>
        <v>1680000</v>
      </c>
      <c r="H43" s="68"/>
      <c r="I43" s="69">
        <f>G43/E43*100</f>
        <v>100</v>
      </c>
      <c r="K43" s="344">
        <v>1680000</v>
      </c>
    </row>
    <row r="44" spans="1:11" ht="17.45" customHeight="1">
      <c r="A44" s="65" t="s">
        <v>322</v>
      </c>
      <c r="B44" s="70" t="s">
        <v>222</v>
      </c>
      <c r="C44" s="67">
        <v>2100000</v>
      </c>
      <c r="D44" s="67">
        <v>2100000</v>
      </c>
      <c r="E44" s="67">
        <v>1680000</v>
      </c>
      <c r="F44" s="372">
        <v>0</v>
      </c>
      <c r="G44" s="372">
        <f>K44+F44</f>
        <v>1680000</v>
      </c>
      <c r="H44" s="68"/>
      <c r="I44" s="69">
        <f>G44/E44*100</f>
        <v>100</v>
      </c>
      <c r="K44" s="344">
        <v>1680000</v>
      </c>
    </row>
    <row r="45" spans="1:11" ht="16.899999999999999" customHeight="1">
      <c r="A45" s="43"/>
      <c r="B45" s="70"/>
      <c r="C45" s="72"/>
      <c r="D45" s="72"/>
      <c r="E45" s="67"/>
      <c r="F45" s="372"/>
      <c r="G45" s="372"/>
      <c r="H45" s="68"/>
      <c r="I45" s="73"/>
      <c r="K45" s="344"/>
    </row>
    <row r="46" spans="1:11" ht="24.6" hidden="1" customHeight="1">
      <c r="A46" s="36"/>
      <c r="B46" s="57" t="s">
        <v>131</v>
      </c>
      <c r="C46" s="57"/>
      <c r="D46" s="61">
        <f>SUM(D48)</f>
        <v>5210534</v>
      </c>
      <c r="E46" s="61">
        <f>SUM(E48)</f>
        <v>4639377</v>
      </c>
      <c r="F46" s="61">
        <f>SUM(F48:F48)</f>
        <v>1797741</v>
      </c>
      <c r="G46" s="61" t="e">
        <f>#REF!+F46</f>
        <v>#REF!</v>
      </c>
      <c r="H46" s="59" t="e">
        <f>+G46-E46</f>
        <v>#REF!</v>
      </c>
      <c r="I46" s="60" t="e">
        <f>+G46/E46*100</f>
        <v>#REF!</v>
      </c>
      <c r="J46" s="24">
        <v>4639377</v>
      </c>
    </row>
    <row r="47" spans="1:11" ht="9.6" hidden="1" customHeight="1">
      <c r="A47" s="36"/>
      <c r="B47" s="70"/>
      <c r="C47" s="70"/>
      <c r="D47" s="67"/>
      <c r="E47" s="67"/>
      <c r="F47" s="67"/>
      <c r="G47" s="50">
        <f>F47</f>
        <v>0</v>
      </c>
      <c r="H47" s="68" t="s">
        <v>6</v>
      </c>
      <c r="I47" s="69" t="s">
        <v>6</v>
      </c>
      <c r="J47" s="24">
        <v>0</v>
      </c>
    </row>
    <row r="48" spans="1:11" ht="24.6" hidden="1" customHeight="1">
      <c r="A48" s="36"/>
      <c r="B48" s="70" t="s">
        <v>24</v>
      </c>
      <c r="C48" s="70"/>
      <c r="D48" s="67">
        <v>5210534</v>
      </c>
      <c r="E48" s="67">
        <v>4639377</v>
      </c>
      <c r="F48" s="74">
        <f>1779848+17893</f>
        <v>1797741</v>
      </c>
      <c r="G48" s="50" t="e">
        <f>F48+#REF!</f>
        <v>#REF!</v>
      </c>
      <c r="H48" s="68" t="e">
        <f>+G48-E48</f>
        <v>#REF!</v>
      </c>
      <c r="I48" s="69" t="e">
        <f>+G48/E48*100</f>
        <v>#REF!</v>
      </c>
      <c r="J48" s="24">
        <v>4639377</v>
      </c>
    </row>
    <row r="49" spans="1:11" ht="7.15" hidden="1" customHeight="1">
      <c r="A49" s="42"/>
      <c r="B49" s="75"/>
      <c r="C49" s="76"/>
      <c r="D49" s="77"/>
      <c r="E49" s="72" t="s">
        <v>6</v>
      </c>
      <c r="F49" s="78" t="s">
        <v>6</v>
      </c>
      <c r="G49" s="72" t="s">
        <v>6</v>
      </c>
      <c r="H49" s="72" t="s">
        <v>6</v>
      </c>
      <c r="I49" s="79"/>
      <c r="J49" s="24" t="s">
        <v>6</v>
      </c>
    </row>
    <row r="50" spans="1:11" ht="15.95" customHeight="1">
      <c r="A50" s="2" t="s">
        <v>6</v>
      </c>
      <c r="B50" s="80" t="s">
        <v>6</v>
      </c>
      <c r="C50" s="81"/>
      <c r="D50" s="81"/>
      <c r="E50" s="82"/>
      <c r="F50" s="82"/>
      <c r="G50" s="82"/>
      <c r="H50" s="83"/>
      <c r="I50" s="81"/>
    </row>
    <row r="51" spans="1:11">
      <c r="B51" s="84" t="s">
        <v>6</v>
      </c>
      <c r="C51" s="84"/>
      <c r="D51" s="1"/>
      <c r="E51" s="1"/>
      <c r="F51" s="1"/>
      <c r="G51" s="1"/>
      <c r="H51" s="85"/>
      <c r="I51"/>
    </row>
    <row r="52" spans="1:11" ht="15.75">
      <c r="B52" s="35" t="s">
        <v>6</v>
      </c>
      <c r="C52" s="35"/>
      <c r="D52" s="52"/>
      <c r="E52" s="190"/>
      <c r="F52" s="86"/>
      <c r="G52" s="86"/>
      <c r="H52" s="86"/>
      <c r="I52" s="3"/>
    </row>
    <row r="53" spans="1:11" ht="30" customHeight="1">
      <c r="B53" s="87" t="s">
        <v>6</v>
      </c>
      <c r="C53" s="87"/>
      <c r="D53" s="28" t="s">
        <v>6</v>
      </c>
      <c r="E53" s="190"/>
      <c r="F53" s="86"/>
      <c r="G53" s="86"/>
      <c r="H53" s="86"/>
      <c r="I53" s="3"/>
    </row>
    <row r="54" spans="1:11" ht="15.75">
      <c r="B54" s="87" t="s">
        <v>6</v>
      </c>
      <c r="C54" s="87"/>
      <c r="D54" s="1"/>
      <c r="E54" s="86"/>
      <c r="F54" s="86"/>
      <c r="G54" s="86"/>
      <c r="H54" s="86"/>
      <c r="I54" s="3"/>
    </row>
    <row r="55" spans="1:11" ht="15.75">
      <c r="B55" s="35" t="s">
        <v>6</v>
      </c>
      <c r="C55" s="35"/>
      <c r="D55" s="86"/>
      <c r="E55" s="86"/>
      <c r="F55" s="86"/>
      <c r="G55" s="86"/>
      <c r="H55" s="86"/>
      <c r="I55" s="3"/>
    </row>
    <row r="56" spans="1:11" ht="15.75">
      <c r="B56" s="35" t="s">
        <v>6</v>
      </c>
      <c r="C56" s="35"/>
      <c r="D56" s="86"/>
      <c r="E56" s="86"/>
      <c r="F56" s="86"/>
      <c r="G56" s="86"/>
      <c r="H56" s="86"/>
      <c r="I56" s="3"/>
      <c r="K56" s="24" t="s">
        <v>6</v>
      </c>
    </row>
    <row r="57" spans="1:11" ht="15.75">
      <c r="B57" s="35" t="s">
        <v>6</v>
      </c>
      <c r="C57" s="35"/>
      <c r="D57" s="86"/>
      <c r="E57" s="86"/>
      <c r="F57" s="86"/>
      <c r="G57" s="86"/>
      <c r="H57" s="86"/>
      <c r="I57" s="3"/>
    </row>
    <row r="58" spans="1:11" ht="15.75">
      <c r="B58" s="35" t="s">
        <v>6</v>
      </c>
      <c r="C58" s="35"/>
      <c r="D58" s="86"/>
      <c r="E58" s="86"/>
      <c r="F58" s="86"/>
      <c r="G58" s="86"/>
      <c r="H58" s="86"/>
      <c r="I58" s="3"/>
    </row>
    <row r="59" spans="1:11">
      <c r="B59"/>
      <c r="C59"/>
      <c r="D59" s="3"/>
      <c r="E59" s="3"/>
      <c r="F59" s="3"/>
      <c r="G59" s="3"/>
      <c r="H59" s="3"/>
      <c r="I59" s="3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6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F43 E15 G24:H25 D38 G39 H23 G27:H33 H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zoomScaleNormal="100" workbookViewId="0">
      <selection activeCell="G20" sqref="G20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4" width="12.28515625" customWidth="1"/>
    <col min="5" max="5" width="12.7109375" customWidth="1"/>
    <col min="6" max="6" width="14.28515625" customWidth="1"/>
    <col min="7" max="7" width="14.140625" customWidth="1"/>
    <col min="8" max="8" width="13.28515625" customWidth="1"/>
    <col min="9" max="9" width="10.140625" customWidth="1"/>
    <col min="10" max="10" width="13.7109375" customWidth="1"/>
    <col min="11" max="11" width="20.28515625" hidden="1" customWidth="1"/>
    <col min="12" max="12" width="24.28515625" style="45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384" t="s">
        <v>134</v>
      </c>
      <c r="B1" s="384"/>
      <c r="C1" s="384"/>
      <c r="D1" s="384"/>
      <c r="E1" s="384"/>
      <c r="F1" s="384"/>
      <c r="G1" s="384"/>
      <c r="H1" s="384"/>
      <c r="I1" s="384"/>
    </row>
    <row r="2" spans="1:24" ht="18" customHeight="1">
      <c r="A2" s="384" t="s">
        <v>135</v>
      </c>
      <c r="B2" s="384"/>
      <c r="C2" s="384"/>
      <c r="D2" s="384"/>
      <c r="E2" s="384"/>
      <c r="F2" s="384"/>
      <c r="G2" s="384"/>
      <c r="H2" s="384"/>
      <c r="I2" s="384"/>
    </row>
    <row r="3" spans="1:24" ht="18" customHeight="1">
      <c r="A3" s="395" t="s">
        <v>174</v>
      </c>
      <c r="B3" s="396"/>
      <c r="C3" s="396"/>
      <c r="D3" s="396"/>
      <c r="E3" s="396"/>
      <c r="F3" s="396"/>
      <c r="G3" s="396"/>
      <c r="H3" s="396"/>
      <c r="I3" s="397"/>
    </row>
    <row r="4" spans="1:24" ht="18" customHeight="1">
      <c r="A4" s="395" t="s">
        <v>339</v>
      </c>
      <c r="B4" s="396"/>
      <c r="C4" s="396"/>
      <c r="D4" s="396"/>
      <c r="E4" s="396"/>
      <c r="F4" s="396"/>
      <c r="G4" s="396"/>
      <c r="H4" s="396"/>
      <c r="I4" s="397"/>
    </row>
    <row r="5" spans="1:24" ht="15" thickBot="1">
      <c r="A5" s="88"/>
      <c r="B5" s="89"/>
      <c r="C5" s="89"/>
      <c r="D5" s="89"/>
      <c r="E5" s="89"/>
      <c r="F5" s="89"/>
      <c r="G5" s="89"/>
      <c r="H5" s="89"/>
    </row>
    <row r="6" spans="1:24" ht="21" customHeight="1">
      <c r="A6" s="398" t="s">
        <v>6</v>
      </c>
      <c r="B6" s="400" t="s">
        <v>26</v>
      </c>
      <c r="C6" s="404" t="s">
        <v>21</v>
      </c>
      <c r="D6" s="405"/>
      <c r="E6" s="406"/>
      <c r="F6" s="402" t="s">
        <v>248</v>
      </c>
      <c r="G6" s="402"/>
      <c r="H6" s="402" t="s">
        <v>1</v>
      </c>
      <c r="I6" s="403"/>
    </row>
    <row r="7" spans="1:24" ht="24.75" customHeight="1" thickBot="1">
      <c r="A7" s="399"/>
      <c r="B7" s="401"/>
      <c r="C7" s="228" t="s">
        <v>53</v>
      </c>
      <c r="D7" s="229" t="s">
        <v>10</v>
      </c>
      <c r="E7" s="229" t="s">
        <v>2</v>
      </c>
      <c r="F7" s="229" t="s">
        <v>23</v>
      </c>
      <c r="G7" s="229" t="s">
        <v>27</v>
      </c>
      <c r="H7" s="229" t="s">
        <v>132</v>
      </c>
      <c r="I7" s="230" t="s">
        <v>5</v>
      </c>
      <c r="K7" s="21"/>
    </row>
    <row r="8" spans="1:24" ht="20.100000000000001" customHeight="1">
      <c r="A8" s="90"/>
      <c r="B8" s="91"/>
      <c r="C8" s="91"/>
      <c r="D8" s="92"/>
      <c r="E8" s="93"/>
      <c r="F8" s="93"/>
      <c r="G8" s="93"/>
      <c r="H8" s="93"/>
      <c r="I8" s="94"/>
    </row>
    <row r="9" spans="1:24" ht="20.100000000000001" customHeight="1">
      <c r="A9" s="95" t="s">
        <v>11</v>
      </c>
      <c r="B9" s="96"/>
      <c r="C9" s="97">
        <f>+C11+C22</f>
        <v>234334098</v>
      </c>
      <c r="D9" s="97">
        <f>+D11+D22</f>
        <v>219557359</v>
      </c>
      <c r="E9" s="97">
        <f>+E11+E22</f>
        <v>186317041</v>
      </c>
      <c r="F9" s="97">
        <f>+F11+F22</f>
        <v>2238557.7599999998</v>
      </c>
      <c r="G9" s="97">
        <f>+G11+G22</f>
        <v>117967787.73999999</v>
      </c>
      <c r="H9" s="98">
        <f>+G9-E9</f>
        <v>-68349253.260000005</v>
      </c>
      <c r="I9" s="99">
        <f>+G9/E9*100</f>
        <v>63.315618961552744</v>
      </c>
      <c r="J9" s="32"/>
      <c r="L9" s="215" t="s">
        <v>6</v>
      </c>
    </row>
    <row r="10" spans="1:24" ht="20.100000000000001" customHeight="1">
      <c r="A10" s="95"/>
      <c r="B10" s="96"/>
      <c r="C10" s="97"/>
      <c r="D10" s="97"/>
      <c r="E10" s="97"/>
      <c r="F10" s="97"/>
      <c r="G10" s="97"/>
      <c r="H10" s="98"/>
      <c r="I10" s="99"/>
      <c r="J10" s="32"/>
      <c r="L10" s="216"/>
    </row>
    <row r="11" spans="1:24" ht="20.100000000000001" customHeight="1">
      <c r="A11" s="213" t="s">
        <v>12</v>
      </c>
      <c r="B11" s="96"/>
      <c r="C11" s="97">
        <f>SUM(C13:C20)</f>
        <v>15328172</v>
      </c>
      <c r="D11" s="97">
        <f>SUM(D13:D20)</f>
        <v>15328172</v>
      </c>
      <c r="E11" s="97">
        <f>SUM(E13:E20)</f>
        <v>14568717</v>
      </c>
      <c r="F11" s="97">
        <f>SUM(F13:F20)</f>
        <v>1001395.7599999999</v>
      </c>
      <c r="G11" s="97">
        <f>SUM(G13:G20)</f>
        <v>9768586.7400000002</v>
      </c>
      <c r="H11" s="98">
        <f>E11-G11</f>
        <v>4800130.26</v>
      </c>
      <c r="I11" s="99">
        <f>+G11/E11*100</f>
        <v>67.051798315527719</v>
      </c>
      <c r="J11" s="32"/>
      <c r="K11" s="1"/>
      <c r="L11" s="215" t="s">
        <v>6</v>
      </c>
    </row>
    <row r="12" spans="1:24" ht="20.100000000000001" customHeight="1">
      <c r="A12" s="100"/>
      <c r="B12" s="101"/>
      <c r="C12" s="102"/>
      <c r="D12" s="102"/>
      <c r="E12" s="102" t="s">
        <v>6</v>
      </c>
      <c r="F12" s="102"/>
      <c r="G12" s="102"/>
      <c r="H12" s="103"/>
      <c r="I12" s="104"/>
      <c r="J12" s="30"/>
    </row>
    <row r="13" spans="1:24" ht="20.100000000000001" customHeight="1">
      <c r="A13" s="105" t="s">
        <v>231</v>
      </c>
      <c r="B13" s="106" t="s">
        <v>323</v>
      </c>
      <c r="C13" s="107">
        <f>+'BALANCE INGRESOS'!C18</f>
        <v>700000</v>
      </c>
      <c r="D13" s="107">
        <f>+'BALANCE INGRESOS'!D18</f>
        <v>700000</v>
      </c>
      <c r="E13" s="107">
        <f>+'BALANCE INGRESOS'!E18</f>
        <v>630679</v>
      </c>
      <c r="F13" s="107">
        <f>+'BALANCE INGRESOS'!F18</f>
        <v>106681.55</v>
      </c>
      <c r="G13" s="107">
        <f>+'BALANCE INGRESOS'!G18</f>
        <v>813378.2300000001</v>
      </c>
      <c r="H13" s="108">
        <f t="shared" ref="H13:H20" si="0">+G13-E13</f>
        <v>182699.2300000001</v>
      </c>
      <c r="I13" s="109">
        <f t="shared" ref="I13:I18" si="1">+G13/E13*100</f>
        <v>128.96865600408449</v>
      </c>
      <c r="J13" s="31"/>
      <c r="K13" s="1"/>
      <c r="L13" s="217" t="s">
        <v>6</v>
      </c>
      <c r="Q13" s="15"/>
      <c r="R13" s="16"/>
      <c r="S13" s="16"/>
      <c r="T13" s="17"/>
      <c r="U13" s="17"/>
      <c r="V13" s="17"/>
      <c r="W13" s="17"/>
      <c r="X13" s="17"/>
    </row>
    <row r="14" spans="1:24" ht="20.100000000000001" customHeight="1">
      <c r="A14" s="105" t="s">
        <v>232</v>
      </c>
      <c r="B14" s="106" t="s">
        <v>28</v>
      </c>
      <c r="C14" s="107">
        <f>+'BALANCE INGRESOS'!C19</f>
        <v>4776492</v>
      </c>
      <c r="D14" s="107">
        <f>+'BALANCE INGRESOS'!D19</f>
        <v>4776492</v>
      </c>
      <c r="E14" s="107">
        <f>+'BALANCE INGRESOS'!E19</f>
        <v>4569328</v>
      </c>
      <c r="F14" s="107">
        <f>+'BALANCE INGRESOS'!F19</f>
        <v>152206.5</v>
      </c>
      <c r="G14" s="107">
        <f>+'BALANCE INGRESOS'!G19</f>
        <v>1182701.1000000001</v>
      </c>
      <c r="H14" s="108">
        <f t="shared" si="0"/>
        <v>-3386626.9</v>
      </c>
      <c r="I14" s="109">
        <f t="shared" si="1"/>
        <v>25.883480021569916</v>
      </c>
      <c r="J14" s="31"/>
      <c r="K14" s="1"/>
      <c r="L14" s="217"/>
      <c r="R14" s="16"/>
      <c r="S14" s="16"/>
      <c r="T14" s="17"/>
      <c r="U14" s="17"/>
      <c r="V14" s="17"/>
      <c r="W14" s="17"/>
      <c r="X14" s="17"/>
    </row>
    <row r="15" spans="1:24" ht="20.100000000000001" customHeight="1">
      <c r="A15" s="110" t="s">
        <v>233</v>
      </c>
      <c r="B15" s="106" t="s">
        <v>227</v>
      </c>
      <c r="C15" s="107">
        <f>+'BALANCE INGRESOS'!C26</f>
        <v>4774884</v>
      </c>
      <c r="D15" s="107">
        <f>+'BALANCE INGRESOS'!D26</f>
        <v>4774884</v>
      </c>
      <c r="E15" s="107">
        <f>+'BALANCE INGRESOS'!E26</f>
        <v>4757211</v>
      </c>
      <c r="F15" s="107">
        <f>+'BALANCE INGRESOS'!F26</f>
        <v>604190.4</v>
      </c>
      <c r="G15" s="107">
        <f>+'BALANCE INGRESOS'!G26</f>
        <v>4706485.6900000004</v>
      </c>
      <c r="H15" s="108">
        <f t="shared" si="0"/>
        <v>-50725.30999999959</v>
      </c>
      <c r="I15" s="109">
        <f t="shared" si="1"/>
        <v>98.933717465969039</v>
      </c>
      <c r="J15" s="31"/>
      <c r="K15" s="1"/>
      <c r="L15" s="217"/>
      <c r="R15" s="16"/>
      <c r="S15" s="16"/>
      <c r="T15" s="17"/>
      <c r="U15" s="17"/>
      <c r="V15" s="17"/>
      <c r="W15" s="17"/>
      <c r="X15" s="17"/>
    </row>
    <row r="16" spans="1:24" ht="20.100000000000001" customHeight="1">
      <c r="A16" s="110" t="s">
        <v>234</v>
      </c>
      <c r="B16" s="106" t="s">
        <v>228</v>
      </c>
      <c r="C16" s="107">
        <f>+'BALANCE INGRESOS'!C27</f>
        <v>66714</v>
      </c>
      <c r="D16" s="107">
        <f>+'BALANCE INGRESOS'!D27</f>
        <v>66714</v>
      </c>
      <c r="E16" s="107">
        <f>+'BALANCE INGRESOS'!E27</f>
        <v>55590</v>
      </c>
      <c r="F16" s="107">
        <f>+'BALANCE INGRESOS'!F27</f>
        <v>465.2</v>
      </c>
      <c r="G16" s="107">
        <f>+'BALANCE INGRESOS'!G27</f>
        <v>59770.89</v>
      </c>
      <c r="H16" s="108">
        <f t="shared" si="0"/>
        <v>4180.8899999999994</v>
      </c>
      <c r="I16" s="109">
        <f t="shared" si="1"/>
        <v>107.52093901780894</v>
      </c>
      <c r="J16" s="31"/>
      <c r="K16" s="1"/>
      <c r="L16" s="217"/>
      <c r="R16" s="16"/>
      <c r="S16" s="16"/>
      <c r="T16" s="17"/>
      <c r="U16" s="17"/>
      <c r="V16" s="17"/>
      <c r="W16" s="17"/>
      <c r="X16" s="17"/>
    </row>
    <row r="17" spans="1:24" ht="20.100000000000001" customHeight="1">
      <c r="A17" s="110" t="s">
        <v>235</v>
      </c>
      <c r="B17" s="106" t="s">
        <v>229</v>
      </c>
      <c r="C17" s="107">
        <f>+'BALANCE INGRESOS'!C25</f>
        <v>410082</v>
      </c>
      <c r="D17" s="107">
        <f>+'BALANCE INGRESOS'!D25</f>
        <v>410082</v>
      </c>
      <c r="E17" s="107">
        <f>+'BALANCE INGRESOS'!E25</f>
        <v>375909</v>
      </c>
      <c r="F17" s="107">
        <f>+'BALANCE INGRESOS'!F25</f>
        <v>67155.710000000006</v>
      </c>
      <c r="G17" s="107">
        <f>+'BALANCE INGRESOS'!G25</f>
        <v>844725.3899999999</v>
      </c>
      <c r="H17" s="108">
        <f t="shared" si="0"/>
        <v>468816.3899999999</v>
      </c>
      <c r="I17" s="109">
        <f t="shared" si="1"/>
        <v>224.71539388522223</v>
      </c>
      <c r="J17" s="31"/>
      <c r="K17" s="1"/>
      <c r="L17" s="217"/>
      <c r="R17" s="16"/>
      <c r="S17" s="16"/>
      <c r="T17" s="17"/>
      <c r="U17" s="17"/>
      <c r="V17" s="17"/>
      <c r="W17" s="17"/>
      <c r="X17" s="17"/>
    </row>
    <row r="18" spans="1:24" ht="20.100000000000001" customHeight="1">
      <c r="A18" s="110" t="s">
        <v>236</v>
      </c>
      <c r="B18" s="106" t="s">
        <v>324</v>
      </c>
      <c r="C18" s="107">
        <f>+'BALANCE INGRESOS'!C30</f>
        <v>2500000</v>
      </c>
      <c r="D18" s="107">
        <f>+'BALANCE INGRESOS'!D30</f>
        <v>2500000</v>
      </c>
      <c r="E18" s="107">
        <f>+'BALANCE INGRESOS'!E30</f>
        <v>2500000</v>
      </c>
      <c r="F18" s="107">
        <f>+'BALANCE INGRESOS'!F30</f>
        <v>70696.399999999994</v>
      </c>
      <c r="G18" s="107">
        <f>+'BALANCE INGRESOS'!G30</f>
        <v>481525.44000000006</v>
      </c>
      <c r="H18" s="111">
        <f t="shared" si="0"/>
        <v>-2018474.56</v>
      </c>
      <c r="I18" s="109">
        <f t="shared" si="1"/>
        <v>19.261017600000002</v>
      </c>
      <c r="J18" s="31"/>
      <c r="K18" s="1"/>
      <c r="L18" s="217"/>
      <c r="M18" s="1"/>
      <c r="R18" s="16"/>
      <c r="S18" s="16"/>
      <c r="T18" s="17"/>
      <c r="U18" s="17"/>
      <c r="V18" s="17"/>
      <c r="W18" s="17"/>
      <c r="X18" s="17"/>
    </row>
    <row r="19" spans="1:24" ht="20.100000000000001" customHeight="1">
      <c r="A19" s="110" t="s">
        <v>237</v>
      </c>
      <c r="B19" s="106" t="s">
        <v>325</v>
      </c>
      <c r="C19" s="107"/>
      <c r="D19" s="107" t="s">
        <v>6</v>
      </c>
      <c r="E19" s="107">
        <v>0</v>
      </c>
      <c r="F19" s="107">
        <v>0</v>
      </c>
      <c r="G19" s="107">
        <f>+'BALANCE INGRESOS'!G33</f>
        <v>0</v>
      </c>
      <c r="H19" s="111" t="s">
        <v>6</v>
      </c>
      <c r="I19" s="109" t="s">
        <v>6</v>
      </c>
      <c r="J19" s="31"/>
      <c r="K19" s="1"/>
      <c r="L19" s="217"/>
      <c r="R19" s="16"/>
      <c r="S19" s="16"/>
      <c r="T19" s="17"/>
      <c r="U19" s="17"/>
      <c r="V19" s="17"/>
      <c r="W19" s="17"/>
      <c r="X19" s="17"/>
    </row>
    <row r="20" spans="1:24" ht="20.100000000000001" customHeight="1">
      <c r="A20" s="110" t="s">
        <v>238</v>
      </c>
      <c r="B20" s="106" t="s">
        <v>326</v>
      </c>
      <c r="C20" s="107">
        <f>+'BALANCE INGRESOS'!C44</f>
        <v>2100000</v>
      </c>
      <c r="D20" s="107">
        <f>+'BALANCE INGRESOS'!D44</f>
        <v>2100000</v>
      </c>
      <c r="E20" s="107">
        <f>+'BALANCE INGRESOS'!E44</f>
        <v>1680000</v>
      </c>
      <c r="F20" s="107">
        <f>+'BALANCE INGRESOS'!F44</f>
        <v>0</v>
      </c>
      <c r="G20" s="107">
        <f>+'BALANCE INGRESOS'!G44</f>
        <v>1680000</v>
      </c>
      <c r="H20" s="111">
        <f t="shared" si="0"/>
        <v>0</v>
      </c>
      <c r="I20" s="109">
        <f>+G20/E20*100</f>
        <v>100</v>
      </c>
      <c r="J20" s="31"/>
      <c r="K20" s="1"/>
      <c r="L20" s="217"/>
      <c r="R20" s="16"/>
      <c r="S20" s="16"/>
      <c r="T20" s="17"/>
      <c r="U20" s="17"/>
      <c r="V20" s="17"/>
      <c r="W20" s="17"/>
      <c r="X20" s="17"/>
    </row>
    <row r="21" spans="1:24" ht="20.100000000000001" customHeight="1" thickBot="1">
      <c r="A21" s="112"/>
      <c r="B21" s="113"/>
      <c r="C21" s="113"/>
      <c r="D21" s="102"/>
      <c r="E21" s="102" t="s">
        <v>6</v>
      </c>
      <c r="F21" s="102" t="s">
        <v>6</v>
      </c>
      <c r="G21" s="102" t="str">
        <f>F21</f>
        <v xml:space="preserve"> </v>
      </c>
      <c r="H21" s="114"/>
      <c r="I21" s="104"/>
      <c r="J21" s="30"/>
      <c r="K21" s="1"/>
      <c r="L21" s="217"/>
      <c r="R21" s="16"/>
      <c r="S21" s="16"/>
      <c r="T21" s="17"/>
      <c r="U21" s="17"/>
      <c r="V21" s="17"/>
      <c r="W21" s="17"/>
      <c r="X21" s="17"/>
    </row>
    <row r="22" spans="1:24" ht="20.100000000000001" customHeight="1" thickTop="1">
      <c r="A22" s="213" t="s">
        <v>13</v>
      </c>
      <c r="B22" s="115"/>
      <c r="C22" s="97">
        <f>+C24+C30</f>
        <v>219005926</v>
      </c>
      <c r="D22" s="97">
        <f>+D24+D30</f>
        <v>204229187</v>
      </c>
      <c r="E22" s="97">
        <f>E24+E30</f>
        <v>171748324</v>
      </c>
      <c r="F22" s="97">
        <f>+F24+F30</f>
        <v>1237162</v>
      </c>
      <c r="G22" s="97">
        <f>+G24+G30</f>
        <v>108199201</v>
      </c>
      <c r="H22" s="116">
        <f>+G22-E22</f>
        <v>-63549123</v>
      </c>
      <c r="I22" s="99">
        <f>+G22/E22*100</f>
        <v>62.998693949409365</v>
      </c>
      <c r="J22" s="32"/>
      <c r="K22" s="302">
        <v>106962039</v>
      </c>
      <c r="L22" s="217"/>
      <c r="R22" s="18"/>
      <c r="S22" s="18"/>
      <c r="T22" s="17"/>
      <c r="U22" s="17"/>
      <c r="V22" s="17"/>
      <c r="W22" s="17"/>
      <c r="X22" s="17"/>
    </row>
    <row r="23" spans="1:24" ht="20.100000000000001" customHeight="1">
      <c r="A23" s="95" t="s">
        <v>6</v>
      </c>
      <c r="B23" s="115"/>
      <c r="C23" s="97"/>
      <c r="D23" s="97"/>
      <c r="E23" s="97"/>
      <c r="F23" s="97"/>
      <c r="G23" s="97">
        <f>F23</f>
        <v>0</v>
      </c>
      <c r="H23" s="116"/>
      <c r="I23" s="99"/>
      <c r="J23" s="32"/>
      <c r="K23" s="303">
        <v>0</v>
      </c>
      <c r="L23" s="217"/>
      <c r="R23" s="16"/>
      <c r="S23" s="16"/>
      <c r="T23" s="17"/>
      <c r="U23" s="17"/>
      <c r="V23" s="17"/>
      <c r="W23" s="17"/>
      <c r="X23" s="17"/>
    </row>
    <row r="24" spans="1:24" ht="33" customHeight="1">
      <c r="A24" s="117" t="s">
        <v>29</v>
      </c>
      <c r="B24" s="115" t="s">
        <v>30</v>
      </c>
      <c r="C24" s="97">
        <f>SUM(C26:C28)</f>
        <v>145413761</v>
      </c>
      <c r="D24" s="97">
        <f>SUM(D26:D28)</f>
        <v>145413761</v>
      </c>
      <c r="E24" s="97">
        <f>SUM(E26:E28)</f>
        <v>112932898</v>
      </c>
      <c r="F24" s="97">
        <f>SUM(F26:F28)</f>
        <v>1237162</v>
      </c>
      <c r="G24" s="97">
        <f>+F24+K24</f>
        <v>71331115</v>
      </c>
      <c r="H24" s="116">
        <f>+G24-E24</f>
        <v>-41601783</v>
      </c>
      <c r="I24" s="99">
        <f>+G24/E24*100</f>
        <v>63.162387810148999</v>
      </c>
      <c r="J24" s="32"/>
      <c r="K24" s="303">
        <f>SUM(K26:K28)</f>
        <v>70093953</v>
      </c>
      <c r="L24" s="215" t="s">
        <v>6</v>
      </c>
      <c r="R24" s="18"/>
      <c r="S24" s="18"/>
      <c r="T24" s="17"/>
      <c r="U24" s="17"/>
      <c r="V24" s="17"/>
      <c r="W24" s="17"/>
      <c r="X24" s="17"/>
    </row>
    <row r="25" spans="1:24" ht="17.45" customHeight="1">
      <c r="A25" s="117"/>
      <c r="B25" s="115"/>
      <c r="C25" s="97"/>
      <c r="D25" s="97"/>
      <c r="E25" s="97"/>
      <c r="F25" s="97"/>
      <c r="G25" s="97"/>
      <c r="H25" s="116"/>
      <c r="I25" s="99"/>
      <c r="J25" s="32"/>
      <c r="K25" s="303"/>
      <c r="L25" s="217"/>
      <c r="Q25" s="1"/>
      <c r="R25" s="18"/>
      <c r="S25" s="18"/>
      <c r="T25" s="17"/>
      <c r="U25" s="17"/>
      <c r="V25" s="17"/>
      <c r="W25" s="17"/>
      <c r="X25" s="17"/>
    </row>
    <row r="26" spans="1:24" ht="20.100000000000001" customHeight="1">
      <c r="A26" s="110" t="s">
        <v>239</v>
      </c>
      <c r="B26" s="113"/>
      <c r="C26" s="107">
        <v>130068447</v>
      </c>
      <c r="D26" s="107">
        <f>130068447</f>
        <v>130068447</v>
      </c>
      <c r="E26" s="107">
        <f>15155207+9197718+9317754+9420178+8959389+8922570+19975218+11061105+9314504</f>
        <v>101323643</v>
      </c>
      <c r="F26" s="107">
        <v>0</v>
      </c>
      <c r="G26" s="107">
        <f>+K26+F26</f>
        <v>60972816</v>
      </c>
      <c r="H26" s="108">
        <f>+G26-E26</f>
        <v>-40350827</v>
      </c>
      <c r="I26" s="109">
        <f>+G26/E26*100</f>
        <v>60.176296661579762</v>
      </c>
      <c r="J26" s="31"/>
      <c r="K26" s="304">
        <v>60972816</v>
      </c>
      <c r="L26" s="217"/>
      <c r="R26" s="16"/>
      <c r="S26" s="16"/>
      <c r="T26" s="17"/>
      <c r="U26" s="17"/>
      <c r="V26" s="17"/>
      <c r="W26" s="17"/>
      <c r="X26" s="17"/>
    </row>
    <row r="27" spans="1:24" ht="20.100000000000001" customHeight="1">
      <c r="A27" s="110" t="s">
        <v>240</v>
      </c>
      <c r="B27" s="106" t="s">
        <v>6</v>
      </c>
      <c r="C27" s="107">
        <v>170400</v>
      </c>
      <c r="D27" s="107">
        <v>170400</v>
      </c>
      <c r="E27" s="107">
        <f>14200+14200+14200+14200+14200+14200+14200+28400+14200</f>
        <v>142000</v>
      </c>
      <c r="F27" s="107">
        <v>0</v>
      </c>
      <c r="G27" s="107">
        <f>+K27+F27</f>
        <v>127800</v>
      </c>
      <c r="H27" s="108">
        <f>+G27-E27</f>
        <v>-14200</v>
      </c>
      <c r="I27" s="109">
        <f>+G27/E27*100</f>
        <v>90</v>
      </c>
      <c r="J27" s="29"/>
      <c r="K27" s="304">
        <v>127800</v>
      </c>
      <c r="L27" s="217"/>
      <c r="R27" s="16"/>
      <c r="S27" s="16"/>
      <c r="T27" s="17"/>
      <c r="U27" s="17"/>
      <c r="V27" s="17"/>
      <c r="W27" s="17"/>
      <c r="X27" s="17"/>
    </row>
    <row r="28" spans="1:24" ht="20.100000000000001" customHeight="1">
      <c r="A28" s="110" t="s">
        <v>241</v>
      </c>
      <c r="B28" s="106"/>
      <c r="C28" s="107">
        <v>15174914</v>
      </c>
      <c r="D28" s="107">
        <v>15174914</v>
      </c>
      <c r="E28" s="107">
        <f>1477679+1263164+1268301+1256961+1246861+1240883+1239488+1237162+1236756</f>
        <v>11467255</v>
      </c>
      <c r="F28" s="107">
        <v>1237162</v>
      </c>
      <c r="G28" s="107">
        <f>+K28+F28</f>
        <v>10230499</v>
      </c>
      <c r="H28" s="108">
        <f>+G28-E28</f>
        <v>-1236756</v>
      </c>
      <c r="I28" s="109">
        <f>+G28/E28*100</f>
        <v>89.2148905732017</v>
      </c>
      <c r="J28" s="29"/>
      <c r="K28" s="304">
        <v>8993337</v>
      </c>
      <c r="L28" s="217"/>
      <c r="R28" s="16"/>
      <c r="S28" s="16"/>
      <c r="T28" s="17"/>
      <c r="U28" s="17"/>
      <c r="V28" s="17"/>
      <c r="W28" s="17"/>
      <c r="X28" s="17"/>
    </row>
    <row r="29" spans="1:24" ht="20.100000000000001" customHeight="1">
      <c r="A29" s="112" t="s">
        <v>6</v>
      </c>
      <c r="B29" s="113"/>
      <c r="C29" s="102" t="s">
        <v>6</v>
      </c>
      <c r="D29" s="102" t="s">
        <v>6</v>
      </c>
      <c r="E29" s="118" t="s">
        <v>6</v>
      </c>
      <c r="F29" s="107" t="s">
        <v>6</v>
      </c>
      <c r="G29" s="102" t="s">
        <v>6</v>
      </c>
      <c r="H29" s="119"/>
      <c r="I29" s="104"/>
      <c r="J29" s="30"/>
      <c r="K29" s="305" t="s">
        <v>6</v>
      </c>
      <c r="L29" s="217"/>
      <c r="R29" s="16"/>
      <c r="S29" s="16"/>
      <c r="T29" s="17"/>
      <c r="U29" s="17"/>
      <c r="V29" s="17"/>
      <c r="W29" s="17"/>
      <c r="X29" s="17"/>
    </row>
    <row r="30" spans="1:24" ht="23.25" customHeight="1" thickBot="1">
      <c r="A30" s="117" t="s">
        <v>31</v>
      </c>
      <c r="B30" s="115" t="s">
        <v>32</v>
      </c>
      <c r="C30" s="97">
        <v>73592165</v>
      </c>
      <c r="D30" s="97">
        <v>58815426</v>
      </c>
      <c r="E30" s="97">
        <v>58815426</v>
      </c>
      <c r="F30" s="97">
        <v>0</v>
      </c>
      <c r="G30" s="97">
        <f>+K30+F30</f>
        <v>36868086</v>
      </c>
      <c r="H30" s="98">
        <f>+G30-E30</f>
        <v>-21947340</v>
      </c>
      <c r="I30" s="99">
        <f>+G30/E30*100</f>
        <v>62.68438147502323</v>
      </c>
      <c r="J30" s="32"/>
      <c r="K30" s="306">
        <v>36868086</v>
      </c>
      <c r="L30" s="217"/>
      <c r="R30" s="19"/>
      <c r="S30" s="19"/>
      <c r="T30" s="17"/>
      <c r="U30" s="17"/>
      <c r="V30" s="17"/>
      <c r="W30" s="17"/>
      <c r="X30" s="17"/>
    </row>
    <row r="31" spans="1:24" ht="20.100000000000001" customHeight="1" thickTop="1" thickBot="1">
      <c r="A31" s="39" t="s">
        <v>6</v>
      </c>
      <c r="B31" s="40"/>
      <c r="C31" s="40"/>
      <c r="D31" s="41"/>
      <c r="E31" s="41">
        <v>0</v>
      </c>
      <c r="F31" s="44" t="s">
        <v>6</v>
      </c>
      <c r="G31" s="41" t="s">
        <v>6</v>
      </c>
      <c r="H31" s="37"/>
      <c r="I31" s="38"/>
      <c r="L31" s="45" t="s">
        <v>6</v>
      </c>
    </row>
    <row r="32" spans="1:24" ht="15.75">
      <c r="A32" s="26" t="s">
        <v>6</v>
      </c>
      <c r="B32" s="25"/>
      <c r="C32" s="25"/>
      <c r="D32" s="25"/>
      <c r="E32" s="25"/>
      <c r="F32" s="25"/>
      <c r="G32" s="25"/>
      <c r="H32" s="25"/>
      <c r="I32" s="25"/>
    </row>
    <row r="33" spans="1:9" ht="15.75">
      <c r="A33" s="25" t="s">
        <v>6</v>
      </c>
      <c r="B33" s="25"/>
      <c r="C33" s="25"/>
      <c r="D33" s="25"/>
      <c r="E33" s="25" t="s">
        <v>6</v>
      </c>
      <c r="F33" s="25"/>
      <c r="G33" s="25"/>
      <c r="H33" s="25"/>
      <c r="I33" s="25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horizontalDpi="4294967294" verticalDpi="4294967294" r:id="rId1"/>
  <headerFooter alignWithMargins="0"/>
  <ignoredErrors>
    <ignoredError sqref="F22:G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zoomScaleNormal="100" workbookViewId="0">
      <selection activeCell="M17" sqref="M17"/>
    </sheetView>
  </sheetViews>
  <sheetFormatPr baseColWidth="10" defaultColWidth="11.42578125" defaultRowHeight="12.75"/>
  <cols>
    <col min="1" max="1" width="41.7109375" style="6" customWidth="1"/>
    <col min="2" max="2" width="13.140625" style="6" customWidth="1"/>
    <col min="3" max="4" width="15" style="6" customWidth="1"/>
    <col min="5" max="5" width="14" style="6" customWidth="1"/>
    <col min="6" max="6" width="13.85546875" style="6" customWidth="1"/>
    <col min="7" max="7" width="4" customWidth="1"/>
    <col min="11" max="11" width="12.7109375" bestFit="1" customWidth="1"/>
  </cols>
  <sheetData>
    <row r="1" spans="1:11" ht="19.899999999999999" customHeight="1">
      <c r="A1" s="407" t="s">
        <v>134</v>
      </c>
      <c r="B1" s="407"/>
      <c r="C1" s="407"/>
      <c r="D1" s="407"/>
      <c r="E1" s="407"/>
      <c r="F1" s="407"/>
    </row>
    <row r="2" spans="1:11" ht="19.899999999999999" customHeight="1">
      <c r="A2" s="407" t="s">
        <v>135</v>
      </c>
      <c r="B2" s="407"/>
      <c r="C2" s="407"/>
      <c r="D2" s="407"/>
      <c r="E2" s="407"/>
      <c r="F2" s="407"/>
    </row>
    <row r="3" spans="1:11" ht="18" customHeight="1">
      <c r="A3" s="407" t="s">
        <v>175</v>
      </c>
      <c r="B3" s="407"/>
      <c r="C3" s="407"/>
      <c r="D3" s="407"/>
      <c r="E3" s="407"/>
      <c r="F3" s="407"/>
    </row>
    <row r="4" spans="1:11" ht="18" customHeight="1">
      <c r="A4" s="407" t="s">
        <v>339</v>
      </c>
      <c r="B4" s="407"/>
      <c r="C4" s="407"/>
      <c r="D4" s="407"/>
      <c r="E4" s="407"/>
      <c r="F4" s="407"/>
    </row>
    <row r="5" spans="1:11" ht="7.9" customHeight="1">
      <c r="A5" s="33"/>
      <c r="B5" s="33"/>
      <c r="C5" s="33"/>
      <c r="D5" s="33"/>
      <c r="E5" s="33"/>
      <c r="F5" s="33" t="s">
        <v>6</v>
      </c>
    </row>
    <row r="6" spans="1:11" ht="20.25" customHeight="1">
      <c r="A6" s="409" t="s">
        <v>0</v>
      </c>
      <c r="B6" s="411" t="s">
        <v>21</v>
      </c>
      <c r="C6" s="412"/>
      <c r="D6" s="412"/>
      <c r="E6" s="413"/>
      <c r="F6" s="414" t="s">
        <v>306</v>
      </c>
    </row>
    <row r="7" spans="1:11" ht="24" customHeight="1">
      <c r="A7" s="410"/>
      <c r="B7" s="231" t="s">
        <v>53</v>
      </c>
      <c r="C7" s="232" t="s">
        <v>10</v>
      </c>
      <c r="D7" s="232" t="s">
        <v>2</v>
      </c>
      <c r="E7" s="233" t="s">
        <v>304</v>
      </c>
      <c r="F7" s="415"/>
    </row>
    <row r="8" spans="1:11" ht="24.95" customHeight="1">
      <c r="A8" s="57" t="s">
        <v>242</v>
      </c>
      <c r="B8" s="120">
        <v>158641933</v>
      </c>
      <c r="C8" s="120">
        <v>158641933</v>
      </c>
      <c r="D8" s="120">
        <v>125821615</v>
      </c>
      <c r="E8" s="371">
        <v>79419701.74000001</v>
      </c>
      <c r="F8" s="121">
        <v>63.120872943810177</v>
      </c>
      <c r="G8" s="4"/>
    </row>
    <row r="9" spans="1:11" ht="12.6" customHeight="1">
      <c r="A9" s="57"/>
      <c r="B9" s="120"/>
      <c r="C9" s="120"/>
      <c r="D9" s="61"/>
      <c r="E9" s="371"/>
      <c r="F9" s="122"/>
      <c r="G9" s="4" t="s">
        <v>6</v>
      </c>
    </row>
    <row r="10" spans="1:11" ht="13.15" customHeight="1">
      <c r="A10" s="123" t="s">
        <v>243</v>
      </c>
      <c r="B10" s="120">
        <v>158641933</v>
      </c>
      <c r="C10" s="120">
        <v>143615191.75</v>
      </c>
      <c r="D10" s="120">
        <v>112038744.92</v>
      </c>
      <c r="E10" s="377">
        <v>86476330.75</v>
      </c>
      <c r="F10" s="121">
        <v>77.184308706552756</v>
      </c>
    </row>
    <row r="11" spans="1:11" ht="7.15" customHeight="1">
      <c r="A11" s="124"/>
      <c r="B11" s="120" t="s">
        <v>6</v>
      </c>
      <c r="C11" s="120" t="s">
        <v>6</v>
      </c>
      <c r="D11" s="125"/>
      <c r="E11" s="378" t="s">
        <v>6</v>
      </c>
      <c r="F11" s="126"/>
    </row>
    <row r="12" spans="1:11" ht="17.45" customHeight="1">
      <c r="A12" s="127" t="s">
        <v>183</v>
      </c>
      <c r="B12" s="128">
        <v>145122874</v>
      </c>
      <c r="C12" s="128">
        <v>140044500.05000001</v>
      </c>
      <c r="D12" s="128">
        <v>108477288.22</v>
      </c>
      <c r="E12" s="379">
        <v>84521449.950000003</v>
      </c>
      <c r="F12" s="129">
        <v>77.916263705435028</v>
      </c>
      <c r="K12" s="15"/>
    </row>
    <row r="13" spans="1:11" ht="16.149999999999999" customHeight="1">
      <c r="A13" s="130" t="s">
        <v>185</v>
      </c>
      <c r="B13" s="120">
        <v>0</v>
      </c>
      <c r="C13" s="120" t="s">
        <v>25</v>
      </c>
      <c r="D13" s="128">
        <v>0</v>
      </c>
      <c r="E13" s="377" t="s">
        <v>6</v>
      </c>
      <c r="F13" s="129" t="s">
        <v>6</v>
      </c>
      <c r="G13" t="s">
        <v>6</v>
      </c>
      <c r="K13" s="15"/>
    </row>
    <row r="14" spans="1:11" ht="17.45" customHeight="1">
      <c r="A14" s="130" t="s">
        <v>186</v>
      </c>
      <c r="B14" s="128">
        <v>13519059</v>
      </c>
      <c r="C14" s="128">
        <v>3570691.7</v>
      </c>
      <c r="D14" s="128">
        <v>3561456.7</v>
      </c>
      <c r="E14" s="379">
        <v>1954881.7999999998</v>
      </c>
      <c r="F14" s="129">
        <v>54.889949946604709</v>
      </c>
      <c r="K14" s="15"/>
    </row>
    <row r="15" spans="1:11" ht="10.15" customHeight="1">
      <c r="A15" s="130"/>
      <c r="B15" s="131"/>
      <c r="C15" s="128"/>
      <c r="D15" s="128"/>
      <c r="E15" s="379"/>
      <c r="F15" s="129" t="s">
        <v>6</v>
      </c>
      <c r="J15" s="1" t="s">
        <v>6</v>
      </c>
      <c r="K15" s="15"/>
    </row>
    <row r="16" spans="1:11" ht="17.45" customHeight="1">
      <c r="A16" s="123" t="s">
        <v>244</v>
      </c>
      <c r="B16" s="132"/>
      <c r="C16" s="133">
        <v>15026741.25</v>
      </c>
      <c r="D16" s="133">
        <v>0</v>
      </c>
      <c r="E16" s="380">
        <v>-7056629.0099999905</v>
      </c>
      <c r="F16" s="129" t="s">
        <v>6</v>
      </c>
      <c r="K16" s="15"/>
    </row>
    <row r="17" spans="1:11" ht="12" customHeight="1">
      <c r="A17" s="130" t="s">
        <v>6</v>
      </c>
      <c r="B17" s="131"/>
      <c r="C17" s="128"/>
      <c r="D17" s="128"/>
      <c r="E17" s="379"/>
      <c r="F17" s="129" t="s">
        <v>6</v>
      </c>
      <c r="K17" s="15"/>
    </row>
    <row r="18" spans="1:11" ht="15" customHeight="1">
      <c r="A18" s="123" t="s">
        <v>245</v>
      </c>
      <c r="B18" s="120">
        <v>75692165</v>
      </c>
      <c r="C18" s="120">
        <v>30961304</v>
      </c>
      <c r="D18" s="120">
        <v>30961304</v>
      </c>
      <c r="E18" s="377">
        <v>17858557.699999999</v>
      </c>
      <c r="F18" s="121">
        <v>57.68025048298999</v>
      </c>
    </row>
    <row r="19" spans="1:11" ht="6" customHeight="1">
      <c r="A19" s="130"/>
      <c r="B19" s="131"/>
      <c r="C19" s="128" t="s">
        <v>6</v>
      </c>
      <c r="D19" s="128" t="s">
        <v>6</v>
      </c>
      <c r="E19" s="379"/>
      <c r="F19" s="129" t="s">
        <v>6</v>
      </c>
    </row>
    <row r="20" spans="1:11" ht="17.45" customHeight="1">
      <c r="A20" s="130" t="s">
        <v>250</v>
      </c>
      <c r="B20" s="128">
        <v>75692165</v>
      </c>
      <c r="C20" s="128">
        <v>30961304</v>
      </c>
      <c r="D20" s="128">
        <v>30961304</v>
      </c>
      <c r="E20" s="379">
        <v>17858557.699999999</v>
      </c>
      <c r="F20" s="129">
        <v>57.68025048298999</v>
      </c>
      <c r="G20" t="s">
        <v>6</v>
      </c>
    </row>
    <row r="21" spans="1:11" ht="14.45" customHeight="1">
      <c r="A21" s="130" t="s">
        <v>182</v>
      </c>
      <c r="B21" s="131"/>
      <c r="C21" s="128">
        <v>0</v>
      </c>
      <c r="D21" s="128">
        <v>0</v>
      </c>
      <c r="E21" s="379" t="s">
        <v>6</v>
      </c>
      <c r="F21" s="129" t="s">
        <v>6</v>
      </c>
    </row>
    <row r="22" spans="1:11" ht="11.45" customHeight="1">
      <c r="A22" s="130"/>
      <c r="B22" s="131"/>
      <c r="C22" s="128"/>
      <c r="D22" s="128"/>
      <c r="E22" s="379" t="s">
        <v>6</v>
      </c>
      <c r="F22" s="129" t="s">
        <v>6</v>
      </c>
    </row>
    <row r="23" spans="1:11" ht="12.6" customHeight="1">
      <c r="A23" s="123" t="s">
        <v>246</v>
      </c>
      <c r="B23" s="120">
        <v>75692165</v>
      </c>
      <c r="C23" s="120">
        <v>60915426</v>
      </c>
      <c r="D23" s="120">
        <v>60495426</v>
      </c>
      <c r="E23" s="377">
        <v>38548086</v>
      </c>
      <c r="F23" s="121">
        <v>63.720662120802317</v>
      </c>
    </row>
    <row r="24" spans="1:11" ht="9" customHeight="1">
      <c r="A24" s="130"/>
      <c r="B24" s="131"/>
      <c r="C24" s="128"/>
      <c r="D24" s="128"/>
      <c r="E24" s="379"/>
      <c r="F24" s="129" t="s">
        <v>6</v>
      </c>
    </row>
    <row r="25" spans="1:11" ht="15.6" customHeight="1">
      <c r="A25" s="130" t="s">
        <v>33</v>
      </c>
      <c r="B25" s="128">
        <v>2100000</v>
      </c>
      <c r="C25" s="128">
        <v>2100000</v>
      </c>
      <c r="D25" s="128">
        <v>1680000</v>
      </c>
      <c r="E25" s="379">
        <v>1680000</v>
      </c>
      <c r="F25" s="129">
        <v>100</v>
      </c>
    </row>
    <row r="26" spans="1:11" ht="16.149999999999999" customHeight="1">
      <c r="A26" s="130" t="s">
        <v>251</v>
      </c>
      <c r="B26" s="131"/>
      <c r="C26" s="128">
        <v>0</v>
      </c>
      <c r="D26" s="128">
        <v>0</v>
      </c>
      <c r="E26" s="379">
        <v>0</v>
      </c>
      <c r="F26" s="129" t="s">
        <v>6</v>
      </c>
      <c r="I26" t="s">
        <v>6</v>
      </c>
    </row>
    <row r="27" spans="1:11" ht="15" customHeight="1">
      <c r="A27" s="130" t="s">
        <v>34</v>
      </c>
      <c r="B27" s="128">
        <v>73592165</v>
      </c>
      <c r="C27" s="128">
        <v>58815426</v>
      </c>
      <c r="D27" s="128">
        <v>58815426</v>
      </c>
      <c r="E27" s="379">
        <v>36868086</v>
      </c>
      <c r="F27" s="129">
        <v>62.68438147502323</v>
      </c>
    </row>
    <row r="28" spans="1:11" ht="8.25" customHeight="1">
      <c r="A28" s="134"/>
      <c r="B28" s="135"/>
      <c r="C28" s="136" t="s">
        <v>6</v>
      </c>
      <c r="D28" s="136" t="s">
        <v>6</v>
      </c>
      <c r="E28" s="378" t="s">
        <v>6</v>
      </c>
      <c r="F28" s="126" t="s">
        <v>6</v>
      </c>
    </row>
    <row r="29" spans="1:11" ht="24.95" customHeight="1">
      <c r="A29" s="137" t="s">
        <v>252</v>
      </c>
      <c r="B29" s="139">
        <v>0</v>
      </c>
      <c r="C29" s="138" t="s">
        <v>6</v>
      </c>
      <c r="D29" s="138" t="s">
        <v>6</v>
      </c>
      <c r="E29" s="381">
        <v>13632900.29000001</v>
      </c>
      <c r="F29" s="140" t="s">
        <v>6</v>
      </c>
    </row>
    <row r="30" spans="1:11" ht="11.45" customHeight="1">
      <c r="A30" s="141" t="s">
        <v>6</v>
      </c>
      <c r="B30" s="141"/>
      <c r="C30" s="142"/>
      <c r="D30" s="142"/>
      <c r="E30" s="142"/>
      <c r="F30" s="142"/>
      <c r="G30" s="8"/>
      <c r="H30" s="6"/>
      <c r="I30" s="6"/>
    </row>
    <row r="31" spans="1:11" ht="13.5" customHeight="1">
      <c r="A31" t="s">
        <v>6</v>
      </c>
      <c r="B31"/>
      <c r="C31"/>
      <c r="D31"/>
      <c r="E31"/>
      <c r="F31"/>
      <c r="G31" s="6"/>
      <c r="H31" s="13"/>
      <c r="I31" s="6"/>
    </row>
    <row r="32" spans="1:11" ht="18.600000000000001" customHeight="1">
      <c r="A32"/>
      <c r="B32"/>
      <c r="C32"/>
      <c r="D32"/>
      <c r="E32" s="408" t="s">
        <v>6</v>
      </c>
      <c r="F32" s="408"/>
      <c r="G32" s="6"/>
      <c r="H32" s="14" t="s">
        <v>6</v>
      </c>
      <c r="I32" s="6"/>
    </row>
    <row r="33" spans="1:8" ht="14.25" customHeight="1">
      <c r="C33" s="8"/>
      <c r="D33" s="8"/>
      <c r="E33" s="8"/>
      <c r="F33" s="8"/>
    </row>
    <row r="34" spans="1:8" ht="11.25" customHeight="1">
      <c r="A34" s="8" t="s">
        <v>6</v>
      </c>
      <c r="B34" s="8"/>
    </row>
    <row r="35" spans="1:8" ht="11.25" customHeight="1">
      <c r="A35" s="8"/>
      <c r="B35" s="8"/>
      <c r="H35" t="s">
        <v>6</v>
      </c>
    </row>
    <row r="36" spans="1:8" ht="11.25" customHeight="1">
      <c r="A36" s="8"/>
      <c r="B36" s="8"/>
    </row>
    <row r="53" spans="5:5">
      <c r="E53" s="6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workbookViewId="0">
      <selection activeCell="E20" sqref="E20"/>
    </sheetView>
  </sheetViews>
  <sheetFormatPr baseColWidth="10" defaultColWidth="11.42578125" defaultRowHeight="12.75"/>
  <cols>
    <col min="1" max="1" width="33" style="6" customWidth="1"/>
    <col min="2" max="2" width="10.7109375" style="6" customWidth="1"/>
    <col min="3" max="3" width="1.7109375" style="6" hidden="1" customWidth="1"/>
    <col min="4" max="4" width="12.85546875" style="6" customWidth="1"/>
    <col min="5" max="5" width="13" style="6" customWidth="1"/>
    <col min="6" max="6" width="13.140625" style="6" customWidth="1"/>
    <col min="7" max="7" width="13.85546875" style="6" hidden="1" customWidth="1"/>
    <col min="8" max="8" width="14.28515625" style="6" customWidth="1"/>
  </cols>
  <sheetData>
    <row r="1" spans="1:9" ht="17.45" customHeight="1">
      <c r="A1" s="384" t="s">
        <v>134</v>
      </c>
      <c r="B1" s="384"/>
      <c r="C1" s="384"/>
      <c r="D1" s="384"/>
      <c r="E1" s="384"/>
      <c r="F1" s="384"/>
      <c r="G1" s="384"/>
      <c r="H1" s="384"/>
    </row>
    <row r="2" spans="1:9" ht="17.45" customHeight="1">
      <c r="A2" s="384" t="s">
        <v>135</v>
      </c>
      <c r="B2" s="384"/>
      <c r="C2" s="384"/>
      <c r="D2" s="384"/>
      <c r="E2" s="384"/>
      <c r="F2" s="384"/>
      <c r="G2" s="384"/>
      <c r="H2" s="384"/>
    </row>
    <row r="3" spans="1:9" ht="18" customHeight="1">
      <c r="A3" s="384" t="s">
        <v>176</v>
      </c>
      <c r="B3" s="384"/>
      <c r="C3" s="384"/>
      <c r="D3" s="384"/>
      <c r="E3" s="384"/>
      <c r="F3" s="384"/>
      <c r="G3" s="384"/>
      <c r="H3" s="384"/>
    </row>
    <row r="4" spans="1:9" ht="18" customHeight="1">
      <c r="A4" s="384" t="s">
        <v>335</v>
      </c>
      <c r="B4" s="384"/>
      <c r="C4" s="384"/>
      <c r="D4" s="384"/>
      <c r="E4" s="384"/>
      <c r="F4" s="384"/>
      <c r="G4" s="384"/>
      <c r="H4" s="384"/>
    </row>
    <row r="5" spans="1:9" ht="3" customHeight="1">
      <c r="A5" s="86"/>
      <c r="B5" s="86"/>
      <c r="C5" s="86"/>
      <c r="D5" s="86"/>
      <c r="E5" s="86"/>
      <c r="F5" s="86"/>
      <c r="G5" s="86"/>
      <c r="H5" s="86"/>
    </row>
    <row r="6" spans="1:9" ht="8.25" customHeight="1">
      <c r="A6" s="86"/>
      <c r="B6" s="86"/>
      <c r="C6" s="86"/>
      <c r="D6" s="3"/>
      <c r="E6" s="3"/>
      <c r="F6" s="3"/>
      <c r="G6" s="3"/>
      <c r="H6" s="33"/>
    </row>
    <row r="7" spans="1:9" ht="20.100000000000001" customHeight="1">
      <c r="A7" s="416" t="s">
        <v>0</v>
      </c>
      <c r="B7" s="418" t="s">
        <v>21</v>
      </c>
      <c r="C7" s="418"/>
      <c r="D7" s="418"/>
      <c r="E7" s="418"/>
      <c r="F7" s="418"/>
      <c r="G7" s="234"/>
      <c r="H7" s="414" t="s">
        <v>306</v>
      </c>
    </row>
    <row r="8" spans="1:9" ht="24" customHeight="1">
      <c r="A8" s="417"/>
      <c r="B8" s="235" t="s">
        <v>53</v>
      </c>
      <c r="C8" s="236" t="s">
        <v>10</v>
      </c>
      <c r="D8" s="231" t="s">
        <v>10</v>
      </c>
      <c r="E8" s="231" t="s">
        <v>2</v>
      </c>
      <c r="F8" s="231" t="s">
        <v>304</v>
      </c>
      <c r="G8" s="237" t="s">
        <v>16</v>
      </c>
      <c r="H8" s="415"/>
    </row>
    <row r="9" spans="1:9" ht="14.25" customHeight="1">
      <c r="A9" s="144"/>
      <c r="B9" s="145"/>
      <c r="C9" s="146"/>
      <c r="D9" s="147"/>
      <c r="E9" s="148"/>
      <c r="F9" s="148"/>
      <c r="G9" s="148"/>
      <c r="H9" s="149"/>
    </row>
    <row r="10" spans="1:9" ht="18" customHeight="1">
      <c r="A10" s="212" t="s">
        <v>17</v>
      </c>
      <c r="B10" s="150"/>
      <c r="C10" s="151"/>
      <c r="D10" s="151"/>
      <c r="E10" s="151"/>
      <c r="F10" s="151"/>
      <c r="G10" s="151"/>
      <c r="H10" s="152"/>
    </row>
    <row r="11" spans="1:9" ht="9" customHeight="1">
      <c r="A11" s="57"/>
      <c r="B11" s="153"/>
      <c r="C11" s="153"/>
      <c r="D11" s="153"/>
      <c r="E11" s="153"/>
      <c r="F11" s="153"/>
      <c r="G11" s="153"/>
      <c r="H11" s="63"/>
    </row>
    <row r="12" spans="1:9" ht="15" customHeight="1">
      <c r="A12" s="57" t="s">
        <v>184</v>
      </c>
      <c r="B12" s="154">
        <v>158641.93299999999</v>
      </c>
      <c r="C12" s="154" t="e">
        <v>#REF!</v>
      </c>
      <c r="D12" s="154">
        <v>158641.93299999999</v>
      </c>
      <c r="E12" s="154">
        <v>125821.61500000001</v>
      </c>
      <c r="F12" s="154">
        <v>79419.701740000004</v>
      </c>
      <c r="G12" s="155">
        <v>-79222.231259999986</v>
      </c>
      <c r="H12" s="60">
        <v>63.12087294381017</v>
      </c>
    </row>
    <row r="13" spans="1:9" ht="10.9" customHeight="1">
      <c r="A13" s="156"/>
      <c r="B13" s="157"/>
      <c r="C13" s="157"/>
      <c r="D13" s="157"/>
      <c r="E13" s="157"/>
      <c r="F13" s="157"/>
      <c r="G13" s="157"/>
      <c r="H13" s="158" t="s">
        <v>6</v>
      </c>
    </row>
    <row r="14" spans="1:9" ht="15" customHeight="1">
      <c r="A14" s="57" t="s">
        <v>35</v>
      </c>
      <c r="B14" s="157"/>
      <c r="C14" s="157"/>
      <c r="D14" s="157"/>
      <c r="E14" s="157"/>
      <c r="F14" s="157"/>
      <c r="G14" s="157"/>
      <c r="H14" s="158" t="s">
        <v>6</v>
      </c>
    </row>
    <row r="15" spans="1:9" ht="15" customHeight="1">
      <c r="A15" s="57" t="s">
        <v>36</v>
      </c>
      <c r="B15" s="154">
        <v>158641.93299999999</v>
      </c>
      <c r="C15" s="154" t="e">
        <v>#REF!</v>
      </c>
      <c r="D15" s="154">
        <v>158641.93299999999</v>
      </c>
      <c r="E15" s="154">
        <v>125821.61500000001</v>
      </c>
      <c r="F15" s="154">
        <v>79419.701740000004</v>
      </c>
      <c r="G15" s="155">
        <v>-79222.231259999986</v>
      </c>
      <c r="H15" s="60">
        <v>63.12087294381017</v>
      </c>
    </row>
    <row r="16" spans="1:9" ht="15" customHeight="1">
      <c r="A16" s="70" t="s">
        <v>37</v>
      </c>
      <c r="B16" s="159">
        <v>5476.4920000000002</v>
      </c>
      <c r="C16" s="159" t="e">
        <v>#REF!</v>
      </c>
      <c r="D16" s="159">
        <v>5476.4920000000002</v>
      </c>
      <c r="E16" s="159">
        <v>5200.0069999999996</v>
      </c>
      <c r="F16" s="159">
        <v>1996.07933</v>
      </c>
      <c r="G16" s="160">
        <v>-3480.4126700000002</v>
      </c>
      <c r="H16" s="69">
        <v>38.386089287956729</v>
      </c>
      <c r="I16" t="s">
        <v>6</v>
      </c>
    </row>
    <row r="17" spans="1:10" ht="15" customHeight="1">
      <c r="A17" s="70" t="s">
        <v>138</v>
      </c>
      <c r="B17" s="159">
        <v>145413.761</v>
      </c>
      <c r="C17" s="159">
        <v>145413.761</v>
      </c>
      <c r="D17" s="159">
        <v>145413.761</v>
      </c>
      <c r="E17" s="159">
        <v>112932.898</v>
      </c>
      <c r="F17" s="159">
        <v>71331.115000000005</v>
      </c>
      <c r="G17" s="160">
        <v>-74082.645999999993</v>
      </c>
      <c r="H17" s="69">
        <v>63.162387810148999</v>
      </c>
      <c r="J17" t="s">
        <v>6</v>
      </c>
    </row>
    <row r="18" spans="1:10" ht="15" customHeight="1">
      <c r="A18" s="70" t="s">
        <v>38</v>
      </c>
      <c r="B18" s="159">
        <v>5251.68</v>
      </c>
      <c r="C18" s="159" t="e">
        <v>#REF!</v>
      </c>
      <c r="D18" s="159">
        <v>5251.68</v>
      </c>
      <c r="E18" s="159">
        <v>5188.71</v>
      </c>
      <c r="F18" s="159">
        <v>5610.9819699999998</v>
      </c>
      <c r="G18" s="160">
        <v>359.30196999999953</v>
      </c>
      <c r="H18" s="69">
        <v>108.13828427489685</v>
      </c>
    </row>
    <row r="19" spans="1:10" ht="15" customHeight="1">
      <c r="A19" s="70" t="s">
        <v>39</v>
      </c>
      <c r="B19" s="159">
        <v>2500</v>
      </c>
      <c r="C19" s="159" t="e">
        <v>#REF!</v>
      </c>
      <c r="D19" s="159">
        <v>2500</v>
      </c>
      <c r="E19" s="159">
        <v>2500</v>
      </c>
      <c r="F19" s="159">
        <v>481.52544000000006</v>
      </c>
      <c r="G19" s="160">
        <v>-2018.4745599999999</v>
      </c>
      <c r="H19" s="69">
        <v>19.261017600000002</v>
      </c>
    </row>
    <row r="20" spans="1:10" ht="15" customHeight="1">
      <c r="A20" s="57" t="s">
        <v>187</v>
      </c>
      <c r="B20" s="159"/>
      <c r="C20" s="159"/>
      <c r="D20" s="154">
        <v>2944.9</v>
      </c>
      <c r="E20" s="154">
        <v>0</v>
      </c>
      <c r="F20" s="154" t="s">
        <v>6</v>
      </c>
      <c r="G20" s="155"/>
      <c r="H20" s="60" t="s">
        <v>6</v>
      </c>
    </row>
    <row r="21" spans="1:10" ht="9" customHeight="1">
      <c r="A21" s="156"/>
      <c r="B21" s="157"/>
      <c r="C21" s="157"/>
      <c r="D21" s="157"/>
      <c r="E21" s="157"/>
      <c r="F21" s="157"/>
      <c r="G21" s="157"/>
      <c r="H21" s="158" t="s">
        <v>6</v>
      </c>
    </row>
    <row r="22" spans="1:10" ht="15" customHeight="1">
      <c r="A22" s="57" t="s">
        <v>188</v>
      </c>
      <c r="B22" s="154">
        <v>75692.164999999994</v>
      </c>
      <c r="C22" s="154" t="e">
        <v>#REF!</v>
      </c>
      <c r="D22" s="154">
        <v>60915.425999999999</v>
      </c>
      <c r="E22" s="154">
        <v>60495.425999999999</v>
      </c>
      <c r="F22" s="154">
        <v>38548.086000000003</v>
      </c>
      <c r="G22" s="155">
        <v>-22367.339999999997</v>
      </c>
      <c r="H22" s="60">
        <v>63.720662120802331</v>
      </c>
    </row>
    <row r="23" spans="1:10" ht="9" customHeight="1">
      <c r="A23" s="156"/>
      <c r="B23" s="157"/>
      <c r="C23" s="157"/>
      <c r="D23" s="157"/>
      <c r="E23" s="157"/>
      <c r="F23" s="157"/>
      <c r="G23" s="161"/>
      <c r="H23" s="158" t="s">
        <v>6</v>
      </c>
    </row>
    <row r="24" spans="1:10" ht="15" customHeight="1">
      <c r="A24" s="70" t="s">
        <v>189</v>
      </c>
      <c r="B24" s="159">
        <v>2100</v>
      </c>
      <c r="C24" s="159" t="e">
        <v>#REF!</v>
      </c>
      <c r="D24" s="159">
        <v>2100</v>
      </c>
      <c r="E24" s="159">
        <v>1680</v>
      </c>
      <c r="F24" s="159">
        <v>1680</v>
      </c>
      <c r="G24" s="160">
        <v>-420</v>
      </c>
      <c r="H24" s="69">
        <v>100</v>
      </c>
    </row>
    <row r="25" spans="1:10" ht="15" customHeight="1">
      <c r="A25" s="70" t="s">
        <v>190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60">
        <v>0</v>
      </c>
      <c r="H25" s="69" t="s">
        <v>6</v>
      </c>
    </row>
    <row r="26" spans="1:10" ht="15" customHeight="1">
      <c r="A26" s="70" t="s">
        <v>191</v>
      </c>
      <c r="B26" s="154">
        <v>73592.164999999994</v>
      </c>
      <c r="C26" s="154" t="e">
        <v>#REF!</v>
      </c>
      <c r="D26" s="154">
        <v>58815.425999999999</v>
      </c>
      <c r="E26" s="154">
        <v>58815.425999999999</v>
      </c>
      <c r="F26" s="154">
        <v>36868.086000000003</v>
      </c>
      <c r="G26" s="155">
        <v>-21947.339999999997</v>
      </c>
      <c r="H26" s="60">
        <v>62.684381475023244</v>
      </c>
    </row>
    <row r="27" spans="1:10" ht="15" customHeight="1">
      <c r="A27" s="70" t="s">
        <v>192</v>
      </c>
      <c r="B27" s="159">
        <v>73592.164999999994</v>
      </c>
      <c r="C27" s="159" t="e">
        <v>#REF!</v>
      </c>
      <c r="D27" s="159">
        <v>58815.425999999999</v>
      </c>
      <c r="E27" s="159">
        <v>58815.425999999999</v>
      </c>
      <c r="F27" s="159">
        <v>36868.086000000003</v>
      </c>
      <c r="G27" s="160">
        <v>-21947.339999999997</v>
      </c>
      <c r="H27" s="69">
        <v>62.684381475023244</v>
      </c>
    </row>
    <row r="28" spans="1:10" ht="15" customHeight="1">
      <c r="A28" s="70" t="s">
        <v>40</v>
      </c>
      <c r="B28" s="159"/>
      <c r="C28" s="159"/>
      <c r="D28" s="159"/>
      <c r="E28" s="159"/>
      <c r="F28" s="159"/>
      <c r="G28" s="160"/>
      <c r="H28" s="69" t="s">
        <v>6</v>
      </c>
    </row>
    <row r="29" spans="1:10" ht="9" customHeight="1">
      <c r="A29" s="70"/>
      <c r="B29" s="159"/>
      <c r="C29" s="159"/>
      <c r="D29" s="159"/>
      <c r="E29" s="159"/>
      <c r="F29" s="159"/>
      <c r="G29" s="160"/>
      <c r="H29" s="69" t="s">
        <v>6</v>
      </c>
    </row>
    <row r="30" spans="1:10" ht="18" customHeight="1">
      <c r="A30" s="57" t="s">
        <v>41</v>
      </c>
      <c r="B30" s="154">
        <v>234334.098</v>
      </c>
      <c r="C30" s="154" t="e">
        <v>#REF!</v>
      </c>
      <c r="D30" s="154">
        <v>219557.359</v>
      </c>
      <c r="E30" s="154">
        <v>186317.041</v>
      </c>
      <c r="F30" s="154">
        <v>117967.78774</v>
      </c>
      <c r="G30" s="155">
        <v>-101589.57126</v>
      </c>
      <c r="H30" s="60">
        <v>63.315618961552744</v>
      </c>
    </row>
    <row r="31" spans="1:10" ht="9" customHeight="1">
      <c r="A31" s="70"/>
      <c r="B31" s="66"/>
      <c r="C31" s="159"/>
      <c r="D31" s="159"/>
      <c r="E31" s="159"/>
      <c r="F31" s="159"/>
      <c r="G31" s="159"/>
      <c r="H31" s="69" t="s">
        <v>6</v>
      </c>
    </row>
    <row r="32" spans="1:10" ht="18" customHeight="1">
      <c r="A32" s="212" t="s">
        <v>18</v>
      </c>
      <c r="B32" s="162"/>
      <c r="C32" s="159"/>
      <c r="D32" s="159"/>
      <c r="E32" s="159"/>
      <c r="F32" s="159"/>
      <c r="G32" s="159"/>
      <c r="H32" s="69" t="s">
        <v>6</v>
      </c>
    </row>
    <row r="33" spans="1:9" ht="9" customHeight="1">
      <c r="A33" s="70"/>
      <c r="B33" s="66"/>
      <c r="C33" s="159"/>
      <c r="D33" s="159"/>
      <c r="E33" s="159"/>
      <c r="F33" s="159"/>
      <c r="G33" s="159"/>
      <c r="H33" s="69" t="s">
        <v>6</v>
      </c>
    </row>
    <row r="34" spans="1:9" ht="15" customHeight="1">
      <c r="A34" s="57" t="s">
        <v>193</v>
      </c>
      <c r="B34" s="154">
        <v>158641.93299999999</v>
      </c>
      <c r="C34" s="154" t="e">
        <v>#REF!</v>
      </c>
      <c r="D34" s="154">
        <v>143615.19175000003</v>
      </c>
      <c r="E34" s="154">
        <v>112038.74491999998</v>
      </c>
      <c r="F34" s="154">
        <v>86476.330749999994</v>
      </c>
      <c r="G34" s="154">
        <v>57138.861000000034</v>
      </c>
      <c r="H34" s="60">
        <v>77.18430870655277</v>
      </c>
    </row>
    <row r="35" spans="1:9" ht="7.15" customHeight="1">
      <c r="A35" s="70"/>
      <c r="B35" s="159"/>
      <c r="C35" s="159"/>
      <c r="D35" s="159"/>
      <c r="E35" s="159"/>
      <c r="F35" s="159"/>
      <c r="G35" s="159"/>
      <c r="H35" s="69" t="s">
        <v>6</v>
      </c>
    </row>
    <row r="36" spans="1:9" ht="18" customHeight="1">
      <c r="A36" s="57" t="s">
        <v>194</v>
      </c>
      <c r="B36" s="154">
        <v>145122.87399999998</v>
      </c>
      <c r="C36" s="154" t="e">
        <v>#REF!</v>
      </c>
      <c r="D36" s="154">
        <v>140044.50005000003</v>
      </c>
      <c r="E36" s="154">
        <v>108477.28821999999</v>
      </c>
      <c r="F36" s="154">
        <v>84521.448949999991</v>
      </c>
      <c r="G36" s="154">
        <v>55523.051100000041</v>
      </c>
      <c r="H36" s="60">
        <v>77.916262783583065</v>
      </c>
      <c r="I36" s="5"/>
    </row>
    <row r="37" spans="1:9" ht="20.25" customHeight="1">
      <c r="A37" s="70" t="s">
        <v>195</v>
      </c>
      <c r="B37" s="159">
        <v>116348.656</v>
      </c>
      <c r="C37" s="159" t="e">
        <v>#REF!</v>
      </c>
      <c r="D37" s="159">
        <v>119091.84600000001</v>
      </c>
      <c r="E37" s="159">
        <v>89431.115999999995</v>
      </c>
      <c r="F37" s="159">
        <v>75425.724660000007</v>
      </c>
      <c r="G37" s="159">
        <v>43666.121339999998</v>
      </c>
      <c r="H37" s="69">
        <v>84.339464868133831</v>
      </c>
      <c r="I37" s="5"/>
    </row>
    <row r="38" spans="1:9" ht="17.25" customHeight="1">
      <c r="A38" s="70" t="s">
        <v>196</v>
      </c>
      <c r="B38" s="159">
        <v>18526.745999999999</v>
      </c>
      <c r="C38" s="159" t="e">
        <v>#REF!</v>
      </c>
      <c r="D38" s="159">
        <v>13306.4632</v>
      </c>
      <c r="E38" s="159">
        <v>11399.981</v>
      </c>
      <c r="F38" s="159">
        <v>5014.2099599999992</v>
      </c>
      <c r="G38" s="159">
        <v>8292.2532400000018</v>
      </c>
      <c r="H38" s="69">
        <v>43.984371202022174</v>
      </c>
      <c r="I38" s="5"/>
    </row>
    <row r="39" spans="1:9" ht="15.75" customHeight="1">
      <c r="A39" s="70" t="s">
        <v>197</v>
      </c>
      <c r="B39" s="159">
        <v>7743.9030000000002</v>
      </c>
      <c r="C39" s="159" t="e">
        <v>#REF!</v>
      </c>
      <c r="D39" s="159">
        <v>5457.2262199999996</v>
      </c>
      <c r="E39" s="159">
        <v>5457.2262199999996</v>
      </c>
      <c r="F39" s="159">
        <v>2700.0844999999999</v>
      </c>
      <c r="G39" s="159">
        <v>2757.1417199999996</v>
      </c>
      <c r="H39" s="69">
        <v>49.47723240983769</v>
      </c>
      <c r="I39" s="5"/>
    </row>
    <row r="40" spans="1:9" ht="15" customHeight="1">
      <c r="A40" s="70" t="s">
        <v>198</v>
      </c>
      <c r="B40" s="159" t="s">
        <v>6</v>
      </c>
      <c r="C40" s="159" t="e">
        <v>#REF!</v>
      </c>
      <c r="D40" s="159" t="s">
        <v>6</v>
      </c>
      <c r="E40" s="159" t="s">
        <v>6</v>
      </c>
      <c r="F40" s="159" t="s">
        <v>6</v>
      </c>
      <c r="G40" s="159" t="e">
        <v>#VALUE!</v>
      </c>
      <c r="H40" s="69" t="s">
        <v>6</v>
      </c>
      <c r="I40" s="5"/>
    </row>
    <row r="41" spans="1:9" ht="17.25" customHeight="1">
      <c r="A41" s="70" t="s">
        <v>253</v>
      </c>
      <c r="B41" s="159">
        <v>2503.569</v>
      </c>
      <c r="C41" s="159" t="e">
        <v>#REF!</v>
      </c>
      <c r="D41" s="159">
        <v>2188.9646299999999</v>
      </c>
      <c r="E41" s="159">
        <v>2188.9650000000001</v>
      </c>
      <c r="F41" s="159">
        <v>1381.42983</v>
      </c>
      <c r="G41" s="159">
        <v>807.5347999999999</v>
      </c>
      <c r="H41" s="69">
        <v>63.108813069190226</v>
      </c>
      <c r="I41" s="5"/>
    </row>
    <row r="42" spans="1:9" ht="9" customHeight="1">
      <c r="A42" s="70" t="s">
        <v>6</v>
      </c>
      <c r="B42" s="159">
        <v>0</v>
      </c>
      <c r="C42" s="159">
        <v>0</v>
      </c>
      <c r="D42" s="159">
        <v>0</v>
      </c>
      <c r="E42" s="159" t="s">
        <v>6</v>
      </c>
      <c r="F42" s="159" t="s">
        <v>6</v>
      </c>
      <c r="G42" s="159"/>
      <c r="H42" s="69" t="s">
        <v>6</v>
      </c>
    </row>
    <row r="43" spans="1:9" ht="15" customHeight="1">
      <c r="A43" s="57" t="s">
        <v>199</v>
      </c>
      <c r="B43" s="154">
        <v>13519.058999999999</v>
      </c>
      <c r="C43" s="154" t="e">
        <v>#REF!</v>
      </c>
      <c r="D43" s="154">
        <v>3570.6917000000003</v>
      </c>
      <c r="E43" s="154">
        <v>3561.4567000000002</v>
      </c>
      <c r="F43" s="154">
        <v>1954.8817999999999</v>
      </c>
      <c r="G43" s="154">
        <v>1615.8099000000004</v>
      </c>
      <c r="H43" s="60">
        <v>54.889949946604709</v>
      </c>
    </row>
    <row r="44" spans="1:9" ht="15" customHeight="1">
      <c r="A44" s="57" t="s">
        <v>200</v>
      </c>
      <c r="B44" s="66"/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69" t="s">
        <v>6</v>
      </c>
    </row>
    <row r="45" spans="1:9" ht="8.25" customHeight="1">
      <c r="A45" s="70"/>
      <c r="B45" s="66"/>
      <c r="C45" s="159"/>
      <c r="D45" s="159"/>
      <c r="E45" s="159"/>
      <c r="F45" s="159"/>
      <c r="G45" s="159"/>
      <c r="H45" s="69" t="s">
        <v>6</v>
      </c>
    </row>
    <row r="46" spans="1:9" ht="15" customHeight="1">
      <c r="A46" s="57" t="s">
        <v>201</v>
      </c>
      <c r="B46" s="154">
        <v>75692.164999999994</v>
      </c>
      <c r="C46" s="154" t="e">
        <v>#REF!</v>
      </c>
      <c r="D46" s="154">
        <v>30961.304</v>
      </c>
      <c r="E46" s="154">
        <v>30961.304</v>
      </c>
      <c r="F46" s="154">
        <v>17858.556700000001</v>
      </c>
      <c r="G46" s="154">
        <v>13102.747299999999</v>
      </c>
      <c r="H46" s="60">
        <v>57.680247253151876</v>
      </c>
      <c r="I46" t="s">
        <v>6</v>
      </c>
    </row>
    <row r="47" spans="1:9" ht="7.15" customHeight="1">
      <c r="A47" s="70"/>
      <c r="B47" s="66"/>
      <c r="C47" s="159"/>
      <c r="D47" s="66"/>
      <c r="E47" s="159"/>
      <c r="F47" s="159"/>
      <c r="G47" s="159"/>
      <c r="H47" s="69" t="s">
        <v>6</v>
      </c>
    </row>
    <row r="48" spans="1:9" ht="15" customHeight="1">
      <c r="A48" s="70" t="s">
        <v>202</v>
      </c>
      <c r="B48" s="273">
        <v>75692.164999999994</v>
      </c>
      <c r="C48" s="159" t="e">
        <v>#REF!</v>
      </c>
      <c r="D48" s="273">
        <v>30961.304</v>
      </c>
      <c r="E48" s="273">
        <v>30961.304</v>
      </c>
      <c r="F48" s="273">
        <v>17858.556700000001</v>
      </c>
      <c r="G48" s="159">
        <v>13102.747299999999</v>
      </c>
      <c r="H48" s="69">
        <v>57.680247253151876</v>
      </c>
    </row>
    <row r="49" spans="1:8" ht="14.25" customHeight="1">
      <c r="A49" s="70" t="s">
        <v>203</v>
      </c>
      <c r="B49" s="66"/>
      <c r="C49" s="159">
        <v>0</v>
      </c>
      <c r="D49" s="66"/>
      <c r="E49" s="159">
        <v>0</v>
      </c>
      <c r="F49" s="159">
        <v>0</v>
      </c>
      <c r="G49" s="159">
        <v>0</v>
      </c>
      <c r="H49" s="69" t="s">
        <v>6</v>
      </c>
    </row>
    <row r="50" spans="1:8" ht="15" customHeight="1">
      <c r="A50" s="70" t="s">
        <v>204</v>
      </c>
      <c r="B50" s="66"/>
      <c r="C50" s="159" t="s">
        <v>6</v>
      </c>
      <c r="D50" s="66"/>
      <c r="E50" s="159" t="s">
        <v>6</v>
      </c>
      <c r="F50" s="159" t="s">
        <v>6</v>
      </c>
      <c r="G50" s="159" t="s">
        <v>6</v>
      </c>
      <c r="H50" s="69" t="s">
        <v>6</v>
      </c>
    </row>
    <row r="51" spans="1:8" ht="15" customHeight="1">
      <c r="A51" s="70" t="s">
        <v>205</v>
      </c>
      <c r="B51" s="66"/>
      <c r="C51" s="159">
        <v>0</v>
      </c>
      <c r="D51" s="66"/>
      <c r="E51" s="159">
        <v>0</v>
      </c>
      <c r="F51" s="159">
        <v>0</v>
      </c>
      <c r="G51" s="159">
        <v>0</v>
      </c>
      <c r="H51" s="69" t="s">
        <v>6</v>
      </c>
    </row>
    <row r="52" spans="1:8" ht="8.25" customHeight="1">
      <c r="A52" s="70"/>
      <c r="B52" s="66"/>
      <c r="C52" s="159"/>
      <c r="D52" s="66"/>
      <c r="E52" s="159"/>
      <c r="F52" s="159"/>
      <c r="G52" s="159"/>
      <c r="H52" s="69" t="s">
        <v>6</v>
      </c>
    </row>
    <row r="53" spans="1:8" ht="18" customHeight="1">
      <c r="A53" s="57" t="s">
        <v>42</v>
      </c>
      <c r="B53" s="154">
        <v>234334.098</v>
      </c>
      <c r="C53" s="154" t="e">
        <v>#REF!</v>
      </c>
      <c r="D53" s="154">
        <v>174576.49575000003</v>
      </c>
      <c r="E53" s="154">
        <v>143000.04891999997</v>
      </c>
      <c r="F53" s="154">
        <v>104334.88744999999</v>
      </c>
      <c r="G53" s="154">
        <v>70241.608300000036</v>
      </c>
      <c r="H53" s="60">
        <v>72.961434795290998</v>
      </c>
    </row>
    <row r="54" spans="1:8" ht="9" customHeight="1">
      <c r="A54" s="70"/>
      <c r="B54" s="66"/>
      <c r="C54" s="159"/>
      <c r="D54" s="159"/>
      <c r="E54" s="159"/>
      <c r="F54" s="159"/>
      <c r="G54" s="159"/>
      <c r="H54" s="69" t="s">
        <v>6</v>
      </c>
    </row>
    <row r="55" spans="1:8" ht="18.600000000000001" customHeight="1">
      <c r="A55" s="191" t="s">
        <v>19</v>
      </c>
      <c r="B55" s="163"/>
      <c r="C55" s="164" t="s">
        <v>6</v>
      </c>
      <c r="D55" s="164" t="s">
        <v>6</v>
      </c>
      <c r="E55" s="165" t="s">
        <v>6</v>
      </c>
      <c r="F55" s="166">
        <v>13632.900290000005</v>
      </c>
      <c r="G55" s="165" t="s">
        <v>6</v>
      </c>
      <c r="H55" s="167" t="s">
        <v>6</v>
      </c>
    </row>
    <row r="56" spans="1:8" ht="15" customHeight="1">
      <c r="A56" s="168"/>
      <c r="B56" s="3"/>
      <c r="C56" s="168"/>
      <c r="D56" s="169"/>
      <c r="E56" s="169"/>
      <c r="F56" s="169"/>
      <c r="G56" s="170"/>
      <c r="H56" s="171"/>
    </row>
    <row r="57" spans="1:8" ht="22.5" customHeight="1">
      <c r="A57" s="35"/>
      <c r="B57" s="35"/>
      <c r="C57" s="35"/>
      <c r="D57" s="3"/>
      <c r="E57" s="3" t="s">
        <v>6</v>
      </c>
      <c r="F57" s="3"/>
      <c r="G57" s="34"/>
      <c r="H57" s="33"/>
    </row>
    <row r="58" spans="1:8" ht="15" customHeight="1">
      <c r="A58" t="s">
        <v>6</v>
      </c>
      <c r="B58"/>
      <c r="C58"/>
      <c r="D58"/>
      <c r="E58"/>
      <c r="F58"/>
      <c r="G58" s="34"/>
      <c r="H58" s="33"/>
    </row>
    <row r="59" spans="1:8" ht="15" customHeight="1">
      <c r="A59"/>
      <c r="B59"/>
      <c r="C59"/>
      <c r="D59"/>
      <c r="E59" s="172" t="s">
        <v>6</v>
      </c>
      <c r="F59" s="172"/>
      <c r="G59" s="34"/>
      <c r="H59" s="33"/>
    </row>
    <row r="60" spans="1:8" ht="15" customHeight="1">
      <c r="A60" s="86"/>
      <c r="B60" s="86"/>
      <c r="C60" s="86"/>
      <c r="D60" s="173"/>
      <c r="E60" s="173"/>
      <c r="F60" s="173" t="s">
        <v>6</v>
      </c>
      <c r="G60" s="34"/>
      <c r="H60" s="33"/>
    </row>
    <row r="61" spans="1:8" ht="15" customHeight="1">
      <c r="A61" s="86"/>
      <c r="B61" s="86"/>
      <c r="C61" s="86"/>
      <c r="D61" s="173"/>
      <c r="E61" s="173"/>
      <c r="F61" s="173"/>
      <c r="G61" s="34"/>
      <c r="H61" s="33"/>
    </row>
    <row r="62" spans="1:8" ht="15" customHeight="1">
      <c r="A62" s="86"/>
      <c r="B62" s="86"/>
      <c r="C62" s="86"/>
      <c r="D62" s="173"/>
      <c r="E62" s="173"/>
      <c r="F62" s="173"/>
      <c r="G62" s="34"/>
      <c r="H62" s="33"/>
    </row>
    <row r="63" spans="1:8" ht="15" customHeight="1">
      <c r="A63" s="3"/>
      <c r="B63" s="3"/>
      <c r="C63" s="3"/>
      <c r="D63" s="3"/>
      <c r="E63" s="3"/>
      <c r="F63"/>
      <c r="G63" s="34"/>
      <c r="H63" s="33"/>
    </row>
    <row r="64" spans="1:8" ht="15" customHeight="1">
      <c r="A64" s="3"/>
      <c r="B64" s="3"/>
      <c r="C64" s="3"/>
      <c r="D64" s="3"/>
      <c r="E64" s="3"/>
      <c r="F64"/>
      <c r="G64"/>
      <c r="H64" s="33"/>
    </row>
    <row r="65" spans="1:8" ht="15" customHeight="1">
      <c r="A65" s="3"/>
      <c r="B65" s="3"/>
      <c r="C65" s="3"/>
      <c r="D65"/>
      <c r="E65"/>
      <c r="F65"/>
      <c r="G65"/>
      <c r="H65" s="33"/>
    </row>
    <row r="66" spans="1:8">
      <c r="A66" s="3"/>
      <c r="B66" s="3"/>
      <c r="C66" s="3"/>
      <c r="D66"/>
      <c r="E66"/>
      <c r="F66"/>
      <c r="G66"/>
      <c r="H66" s="33"/>
    </row>
    <row r="67" spans="1:8">
      <c r="A67" s="3"/>
      <c r="B67" s="3"/>
      <c r="C67" s="3"/>
      <c r="D67"/>
      <c r="E67"/>
      <c r="F67"/>
      <c r="G67"/>
      <c r="H67" s="33"/>
    </row>
    <row r="68" spans="1:8">
      <c r="A68" s="3"/>
      <c r="B68" s="3"/>
      <c r="C68" s="3"/>
      <c r="D68"/>
      <c r="E68"/>
      <c r="F68"/>
      <c r="G68"/>
      <c r="H68" s="33"/>
    </row>
    <row r="69" spans="1:8" ht="15">
      <c r="A69" s="3"/>
      <c r="B69" s="3"/>
      <c r="C69" s="3"/>
      <c r="D69" s="52"/>
      <c r="E69" s="52"/>
      <c r="F69" s="52"/>
      <c r="G69" s="88"/>
      <c r="H69" s="33"/>
    </row>
    <row r="70" spans="1:8" ht="15">
      <c r="A70" s="3"/>
      <c r="B70" s="3"/>
      <c r="C70" s="3"/>
      <c r="D70" s="52"/>
      <c r="E70" s="52"/>
      <c r="F70" s="52"/>
      <c r="G70" s="88"/>
      <c r="H70" s="33"/>
    </row>
    <row r="71" spans="1:8">
      <c r="A71" s="3"/>
      <c r="B71" s="3"/>
      <c r="C71" s="3"/>
      <c r="D71"/>
      <c r="E71"/>
      <c r="F71"/>
      <c r="G71"/>
      <c r="H71" s="33"/>
    </row>
    <row r="72" spans="1:8">
      <c r="A72"/>
      <c r="B72"/>
      <c r="C72"/>
      <c r="D72"/>
      <c r="E72"/>
      <c r="F72"/>
      <c r="G72"/>
      <c r="H72" s="33"/>
    </row>
    <row r="73" spans="1:8">
      <c r="A73"/>
      <c r="B73"/>
      <c r="C73"/>
      <c r="D73"/>
      <c r="E73"/>
      <c r="F73"/>
      <c r="G73"/>
      <c r="H73" s="33"/>
    </row>
    <row r="74" spans="1:8">
      <c r="A74"/>
      <c r="B74"/>
      <c r="C74"/>
      <c r="D74"/>
      <c r="E74"/>
      <c r="F74"/>
      <c r="G74"/>
      <c r="H74" s="33"/>
    </row>
    <row r="75" spans="1:8">
      <c r="A75"/>
      <c r="B75"/>
      <c r="C75"/>
      <c r="D75"/>
      <c r="E75"/>
      <c r="F75"/>
      <c r="G75"/>
      <c r="H75" s="33"/>
    </row>
    <row r="76" spans="1:8">
      <c r="A76"/>
      <c r="B76"/>
      <c r="C76"/>
      <c r="D76"/>
      <c r="E76"/>
      <c r="F76"/>
      <c r="G76"/>
      <c r="H76" s="33"/>
    </row>
    <row r="77" spans="1:8">
      <c r="H77" s="10"/>
    </row>
    <row r="78" spans="1:8">
      <c r="H78" s="10"/>
    </row>
    <row r="79" spans="1:8">
      <c r="H79" s="10"/>
    </row>
    <row r="80" spans="1:8">
      <c r="H80" s="10"/>
    </row>
    <row r="81" spans="8:8">
      <c r="H81" s="10"/>
    </row>
    <row r="82" spans="8:8">
      <c r="H82" s="10"/>
    </row>
    <row r="83" spans="8:8">
      <c r="H83" s="10"/>
    </row>
    <row r="84" spans="8:8">
      <c r="H84" s="10"/>
    </row>
    <row r="85" spans="8:8">
      <c r="H85" s="10"/>
    </row>
    <row r="86" spans="8:8">
      <c r="H86" s="10"/>
    </row>
    <row r="87" spans="8:8">
      <c r="H87" s="10"/>
    </row>
    <row r="88" spans="8:8">
      <c r="H88" s="10"/>
    </row>
    <row r="89" spans="8:8">
      <c r="H89" s="10"/>
    </row>
    <row r="90" spans="8:8">
      <c r="H90" s="10"/>
    </row>
    <row r="91" spans="8:8">
      <c r="H91" s="10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workbookViewId="0">
      <selection activeCell="D16" sqref="D16"/>
    </sheetView>
  </sheetViews>
  <sheetFormatPr baseColWidth="10" defaultColWidth="11.42578125" defaultRowHeight="12.75"/>
  <cols>
    <col min="1" max="1" width="33.7109375" style="6" customWidth="1"/>
    <col min="2" max="2" width="12.42578125" style="6" customWidth="1"/>
    <col min="3" max="3" width="13.5703125" style="6" customWidth="1"/>
    <col min="4" max="4" width="11.28515625" style="6" customWidth="1"/>
    <col min="5" max="5" width="10.42578125" style="6" hidden="1" customWidth="1"/>
    <col min="6" max="7" width="11.42578125" style="6" customWidth="1"/>
    <col min="8" max="8" width="10.7109375" style="6" customWidth="1"/>
    <col min="9" max="9" width="10.28515625" style="6" customWidth="1"/>
    <col min="10" max="10" width="0.140625" style="6" hidden="1" customWidth="1"/>
    <col min="11" max="11" width="9.5703125" style="6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384" t="s">
        <v>230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4" ht="18" customHeight="1">
      <c r="A2" s="384" t="s">
        <v>135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4" ht="18" customHeight="1">
      <c r="A3" s="384" t="s">
        <v>178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4" spans="1:14" ht="18" customHeight="1">
      <c r="A4" s="384" t="s">
        <v>333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</row>
    <row r="5" spans="1:14" ht="13.5" thickBot="1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 t="s">
        <v>6</v>
      </c>
      <c r="L5" t="s">
        <v>6</v>
      </c>
    </row>
    <row r="6" spans="1:14" ht="20.100000000000001" customHeight="1">
      <c r="A6" s="419" t="s">
        <v>0</v>
      </c>
      <c r="B6" s="423" t="s">
        <v>53</v>
      </c>
      <c r="C6" s="425" t="s">
        <v>43</v>
      </c>
      <c r="D6" s="426"/>
      <c r="E6" s="426"/>
      <c r="F6" s="426"/>
      <c r="G6" s="426"/>
      <c r="H6" s="427"/>
      <c r="I6" s="253" t="s">
        <v>14</v>
      </c>
      <c r="J6" s="254"/>
      <c r="K6" s="421" t="s">
        <v>306</v>
      </c>
      <c r="L6" t="s">
        <v>6</v>
      </c>
    </row>
    <row r="7" spans="1:14" ht="21.75" customHeight="1">
      <c r="A7" s="420"/>
      <c r="B7" s="424"/>
      <c r="C7" s="255" t="s">
        <v>10</v>
      </c>
      <c r="D7" s="255" t="s">
        <v>2</v>
      </c>
      <c r="E7" s="328" t="s">
        <v>23</v>
      </c>
      <c r="F7" s="256" t="s">
        <v>304</v>
      </c>
      <c r="G7" s="257" t="s">
        <v>255</v>
      </c>
      <c r="H7" s="256" t="s">
        <v>127</v>
      </c>
      <c r="I7" s="249" t="s">
        <v>15</v>
      </c>
      <c r="J7" s="249" t="s">
        <v>16</v>
      </c>
      <c r="K7" s="422"/>
      <c r="L7" t="s">
        <v>3</v>
      </c>
      <c r="M7" t="s">
        <v>6</v>
      </c>
    </row>
    <row r="8" spans="1:14" ht="7.9" customHeight="1">
      <c r="A8" s="244"/>
      <c r="B8" s="245"/>
      <c r="C8" s="246"/>
      <c r="D8" s="246"/>
      <c r="E8" s="329"/>
      <c r="F8" s="246"/>
      <c r="G8" s="246"/>
      <c r="H8" s="246"/>
      <c r="I8" s="246"/>
      <c r="J8" s="246"/>
      <c r="K8" s="247"/>
    </row>
    <row r="9" spans="1:14" ht="24.75" customHeight="1">
      <c r="A9" s="248" t="s">
        <v>45</v>
      </c>
      <c r="B9" s="258">
        <v>234334098</v>
      </c>
      <c r="C9" s="258">
        <v>174576495.75</v>
      </c>
      <c r="D9" s="258">
        <v>143000048.92000002</v>
      </c>
      <c r="E9" s="330">
        <v>11170203.15</v>
      </c>
      <c r="F9" s="258">
        <v>104334887.45</v>
      </c>
      <c r="G9" s="258">
        <v>85866123.919999987</v>
      </c>
      <c r="H9" s="258">
        <v>89850970.420000002</v>
      </c>
      <c r="I9" s="258">
        <v>38665161.470000014</v>
      </c>
      <c r="J9" s="258">
        <v>70241608.299999997</v>
      </c>
      <c r="K9" s="272">
        <v>72.96143479529097</v>
      </c>
      <c r="L9">
        <f>84817700.79</f>
        <v>84817700.790000007</v>
      </c>
    </row>
    <row r="10" spans="1:14" ht="11.1" customHeight="1">
      <c r="A10" s="174"/>
      <c r="B10" s="175"/>
      <c r="C10" s="176"/>
      <c r="D10" s="176"/>
      <c r="E10" s="331"/>
      <c r="F10" s="176" t="s">
        <v>6</v>
      </c>
      <c r="G10" s="176"/>
      <c r="H10" s="176" t="s">
        <v>6</v>
      </c>
      <c r="I10" s="176" t="s">
        <v>6</v>
      </c>
      <c r="J10" s="176" t="s">
        <v>6</v>
      </c>
      <c r="K10" s="177" t="s">
        <v>6</v>
      </c>
      <c r="L10" t="s">
        <v>6</v>
      </c>
    </row>
    <row r="11" spans="1:14">
      <c r="A11" s="270" t="s">
        <v>209</v>
      </c>
      <c r="B11" s="261">
        <v>158641933</v>
      </c>
      <c r="C11" s="261">
        <v>143615191.75</v>
      </c>
      <c r="D11" s="261">
        <v>112038744.92</v>
      </c>
      <c r="E11" s="332">
        <v>8922541.25</v>
      </c>
      <c r="F11" s="261">
        <v>86476330.75</v>
      </c>
      <c r="G11" s="261">
        <v>79228086.389999986</v>
      </c>
      <c r="H11" s="261">
        <v>82578446.070000008</v>
      </c>
      <c r="I11" s="261">
        <v>25562414.170000002</v>
      </c>
      <c r="J11" s="261">
        <v>72165602.25</v>
      </c>
      <c r="K11" s="262">
        <v>77.184308706552756</v>
      </c>
      <c r="L11">
        <f>71948551.65-1</f>
        <v>71948550.650000006</v>
      </c>
      <c r="N11" t="s">
        <v>6</v>
      </c>
    </row>
    <row r="12" spans="1:14" ht="10.35" customHeight="1">
      <c r="A12" s="47"/>
      <c r="B12" s="271"/>
      <c r="C12" s="261"/>
      <c r="D12" s="261"/>
      <c r="E12" s="332"/>
      <c r="F12" s="261" t="s">
        <v>6</v>
      </c>
      <c r="G12" s="261"/>
      <c r="H12" s="261"/>
      <c r="I12" s="261"/>
      <c r="J12" s="261" t="s">
        <v>6</v>
      </c>
      <c r="K12" s="262"/>
      <c r="L12" t="s">
        <v>6</v>
      </c>
    </row>
    <row r="13" spans="1:14" ht="18" customHeight="1">
      <c r="A13" s="270" t="s">
        <v>211</v>
      </c>
      <c r="B13" s="261">
        <v>145122874</v>
      </c>
      <c r="C13" s="261">
        <v>140044500.05000001</v>
      </c>
      <c r="D13" s="261">
        <v>108477288.22</v>
      </c>
      <c r="E13" s="332">
        <v>8527948.8800000008</v>
      </c>
      <c r="F13" s="261">
        <v>84521449.950000003</v>
      </c>
      <c r="G13" s="261">
        <v>77294998.819999993</v>
      </c>
      <c r="H13" s="261">
        <v>80739505.940000013</v>
      </c>
      <c r="I13" s="261">
        <v>23955838.269999996</v>
      </c>
      <c r="J13" s="261">
        <v>60601424.049999997</v>
      </c>
      <c r="K13" s="262">
        <v>77.916263705435028</v>
      </c>
      <c r="L13">
        <v>71049250.590000004</v>
      </c>
      <c r="M13" s="1" t="s">
        <v>6</v>
      </c>
    </row>
    <row r="14" spans="1:14" ht="11.1" customHeight="1">
      <c r="A14" s="47"/>
      <c r="B14" s="175"/>
      <c r="C14" s="176"/>
      <c r="D14" s="176"/>
      <c r="E14" s="331"/>
      <c r="F14" s="176" t="s">
        <v>6</v>
      </c>
      <c r="G14" s="176"/>
      <c r="H14" s="176"/>
      <c r="I14" s="176"/>
      <c r="J14" s="176"/>
      <c r="K14" s="177"/>
      <c r="L14" t="s">
        <v>6</v>
      </c>
    </row>
    <row r="15" spans="1:14" ht="18" customHeight="1">
      <c r="A15" s="265" t="s">
        <v>46</v>
      </c>
      <c r="B15" s="263">
        <v>116348656</v>
      </c>
      <c r="C15" s="263">
        <v>119091846</v>
      </c>
      <c r="D15" s="263">
        <v>89431116</v>
      </c>
      <c r="E15" s="333">
        <v>7656645.0699999994</v>
      </c>
      <c r="F15" s="263">
        <v>75425724.660000011</v>
      </c>
      <c r="G15" s="263">
        <v>70131459.189999998</v>
      </c>
      <c r="H15" s="263">
        <v>74435740</v>
      </c>
      <c r="I15" s="263">
        <v>14005391.339999989</v>
      </c>
      <c r="J15" s="263">
        <v>43666121.339999989</v>
      </c>
      <c r="K15" s="264">
        <v>84.339464868133831</v>
      </c>
      <c r="L15">
        <v>67328817.609999999</v>
      </c>
    </row>
    <row r="16" spans="1:14" ht="18" customHeight="1">
      <c r="A16" s="265" t="s">
        <v>139</v>
      </c>
      <c r="B16" s="263">
        <v>18526746</v>
      </c>
      <c r="C16" s="263">
        <v>13306463.199999999</v>
      </c>
      <c r="D16" s="263">
        <v>11399981</v>
      </c>
      <c r="E16" s="333">
        <v>450353.24000000005</v>
      </c>
      <c r="F16" s="263">
        <v>5014209.959999999</v>
      </c>
      <c r="G16" s="263">
        <v>4255353.6899999995</v>
      </c>
      <c r="H16" s="263">
        <v>3655658.6799999997</v>
      </c>
      <c r="I16" s="263">
        <v>6385771.040000001</v>
      </c>
      <c r="J16" s="263">
        <v>8292253.2400000002</v>
      </c>
      <c r="K16" s="264">
        <v>43.984371202022174</v>
      </c>
      <c r="L16">
        <v>2361674.9099999997</v>
      </c>
    </row>
    <row r="17" spans="1:16" ht="18" customHeight="1">
      <c r="A17" s="265" t="s">
        <v>47</v>
      </c>
      <c r="B17" s="263">
        <v>7743903</v>
      </c>
      <c r="C17" s="263">
        <v>5457226.2199999997</v>
      </c>
      <c r="D17" s="263">
        <v>5457226.2199999997</v>
      </c>
      <c r="E17" s="333">
        <v>300996.26999999996</v>
      </c>
      <c r="F17" s="263">
        <v>2700084.5</v>
      </c>
      <c r="G17" s="263">
        <v>1970232.7700000003</v>
      </c>
      <c r="H17" s="263">
        <v>1816843.59</v>
      </c>
      <c r="I17" s="263">
        <v>5043818.5</v>
      </c>
      <c r="J17" s="263">
        <v>2757141.7199999997</v>
      </c>
      <c r="K17" s="264">
        <v>49.477232409837683</v>
      </c>
      <c r="L17">
        <v>1178096.594</v>
      </c>
    </row>
    <row r="18" spans="1:16" ht="18.75" customHeight="1">
      <c r="A18" s="265" t="s">
        <v>249</v>
      </c>
      <c r="B18" s="263">
        <v>2503569</v>
      </c>
      <c r="C18" s="263">
        <v>2188964.63</v>
      </c>
      <c r="D18" s="263">
        <v>2188965</v>
      </c>
      <c r="E18" s="333">
        <v>119954.3</v>
      </c>
      <c r="F18" s="263">
        <v>1381430.83</v>
      </c>
      <c r="G18" s="263">
        <v>937953.16999999993</v>
      </c>
      <c r="H18" s="263">
        <v>831263.67</v>
      </c>
      <c r="I18" s="263">
        <v>511425.39</v>
      </c>
      <c r="J18" s="263">
        <v>807533.79999999981</v>
      </c>
      <c r="K18" s="264">
        <v>63.108858752880934</v>
      </c>
      <c r="L18">
        <v>105848.37</v>
      </c>
      <c r="N18" s="15"/>
    </row>
    <row r="19" spans="1:16" ht="9.75" customHeight="1">
      <c r="A19" s="47"/>
      <c r="B19" s="259"/>
      <c r="C19" s="259"/>
      <c r="D19" s="259"/>
      <c r="E19" s="334"/>
      <c r="F19" s="259" t="s">
        <v>6</v>
      </c>
      <c r="G19" s="259"/>
      <c r="H19" s="259"/>
      <c r="I19" s="259"/>
      <c r="J19" s="259"/>
      <c r="K19" s="260" t="s">
        <v>6</v>
      </c>
      <c r="L19" t="s">
        <v>6</v>
      </c>
      <c r="P19" t="s">
        <v>6</v>
      </c>
    </row>
    <row r="20" spans="1:16" ht="18" customHeight="1">
      <c r="A20" s="270" t="s">
        <v>212</v>
      </c>
      <c r="B20" s="261">
        <v>13519059</v>
      </c>
      <c r="C20" s="261">
        <v>3570691.7</v>
      </c>
      <c r="D20" s="261">
        <v>3561456.7</v>
      </c>
      <c r="E20" s="332">
        <v>394592.36999999994</v>
      </c>
      <c r="F20" s="261">
        <v>1954881.7999999998</v>
      </c>
      <c r="G20" s="261">
        <v>1933087.57</v>
      </c>
      <c r="H20" s="261">
        <v>1838940.1300000001</v>
      </c>
      <c r="I20" s="261">
        <v>1606574.9000000004</v>
      </c>
      <c r="J20" s="261">
        <v>1615809.9000000004</v>
      </c>
      <c r="K20" s="262">
        <v>54.889949946604709</v>
      </c>
      <c r="L20">
        <v>899301.06000000017</v>
      </c>
    </row>
    <row r="21" spans="1:16" ht="12.75" customHeight="1">
      <c r="A21" s="47" t="s">
        <v>125</v>
      </c>
      <c r="B21" s="259"/>
      <c r="C21" s="259"/>
      <c r="D21" s="259"/>
      <c r="E21" s="334"/>
      <c r="F21" s="259" t="s">
        <v>6</v>
      </c>
      <c r="G21" s="259"/>
      <c r="H21" s="259"/>
      <c r="I21" s="259"/>
      <c r="J21" s="259"/>
      <c r="K21" s="260" t="s">
        <v>6</v>
      </c>
      <c r="L21" t="s">
        <v>6</v>
      </c>
    </row>
    <row r="22" spans="1:16" ht="18" customHeight="1">
      <c r="A22" s="265" t="s">
        <v>303</v>
      </c>
      <c r="B22" s="259">
        <v>13393044</v>
      </c>
      <c r="C22" s="259">
        <v>3391676.7</v>
      </c>
      <c r="D22" s="259">
        <v>3382441.7</v>
      </c>
      <c r="E22" s="334">
        <v>394592.36999999994</v>
      </c>
      <c r="F22" s="259">
        <v>1905235.3400000003</v>
      </c>
      <c r="G22" s="259">
        <v>1883441.11</v>
      </c>
      <c r="H22" s="259">
        <v>1838040.1300000001</v>
      </c>
      <c r="I22" s="259">
        <v>1477206.3599999999</v>
      </c>
      <c r="J22" s="259">
        <v>1486441.3599999999</v>
      </c>
      <c r="K22" s="260">
        <v>56.327218884511744</v>
      </c>
      <c r="L22">
        <v>59671.520000000004</v>
      </c>
    </row>
    <row r="23" spans="1:16" ht="12.75" hidden="1" customHeight="1">
      <c r="A23" s="47" t="s">
        <v>48</v>
      </c>
      <c r="B23" s="259"/>
      <c r="C23" s="259" t="s">
        <v>6</v>
      </c>
      <c r="D23" s="259" t="s">
        <v>6</v>
      </c>
      <c r="E23" s="334"/>
      <c r="F23" s="259" t="e">
        <v>#REF!</v>
      </c>
      <c r="G23" s="263">
        <v>19213.2</v>
      </c>
      <c r="H23" s="259"/>
      <c r="I23" s="259"/>
      <c r="J23" s="263" t="e">
        <v>#VALUE!</v>
      </c>
      <c r="K23" s="260" t="s">
        <v>6</v>
      </c>
      <c r="L23">
        <v>1231</v>
      </c>
    </row>
    <row r="24" spans="1:16" ht="12.75" hidden="1" customHeight="1">
      <c r="A24" s="47" t="s">
        <v>140</v>
      </c>
      <c r="B24" s="259"/>
      <c r="C24" s="259"/>
      <c r="D24" s="259"/>
      <c r="E24" s="334"/>
      <c r="F24" s="259" t="e">
        <v>#REF!</v>
      </c>
      <c r="G24" s="263">
        <v>3082.71</v>
      </c>
      <c r="H24" s="259"/>
      <c r="I24" s="259"/>
      <c r="J24" s="263" t="e">
        <v>#REF!</v>
      </c>
      <c r="K24" s="260" t="s">
        <v>6</v>
      </c>
      <c r="L24">
        <v>1231</v>
      </c>
    </row>
    <row r="25" spans="1:16" ht="12.75" hidden="1" customHeight="1">
      <c r="A25" s="47" t="s">
        <v>141</v>
      </c>
      <c r="B25" s="259"/>
      <c r="C25" s="259"/>
      <c r="D25" s="259"/>
      <c r="E25" s="334"/>
      <c r="F25" s="259" t="e">
        <v>#REF!</v>
      </c>
      <c r="G25" s="263">
        <v>33998.58</v>
      </c>
      <c r="H25" s="259"/>
      <c r="I25" s="259"/>
      <c r="J25" s="263" t="e">
        <v>#REF!</v>
      </c>
      <c r="K25" s="260" t="s">
        <v>6</v>
      </c>
      <c r="L25">
        <v>1231</v>
      </c>
    </row>
    <row r="26" spans="1:16" ht="12.75" hidden="1" customHeight="1">
      <c r="A26" s="47" t="s">
        <v>49</v>
      </c>
      <c r="B26" s="259"/>
      <c r="C26" s="259"/>
      <c r="D26" s="259"/>
      <c r="E26" s="334"/>
      <c r="F26" s="259" t="e">
        <v>#REF!</v>
      </c>
      <c r="G26" s="259"/>
      <c r="H26" s="259"/>
      <c r="I26" s="259"/>
      <c r="J26" s="263" t="e">
        <v>#REF!</v>
      </c>
      <c r="K26" s="260" t="s">
        <v>6</v>
      </c>
      <c r="L26">
        <v>1231</v>
      </c>
    </row>
    <row r="27" spans="1:16" ht="12.75" customHeight="1">
      <c r="A27" s="47"/>
      <c r="B27" s="259"/>
      <c r="C27" s="259"/>
      <c r="D27" s="259"/>
      <c r="E27" s="334"/>
      <c r="F27" s="259"/>
      <c r="G27" s="259"/>
      <c r="H27" s="259"/>
      <c r="I27" s="259"/>
      <c r="J27" s="263">
        <v>0</v>
      </c>
      <c r="K27" s="260"/>
    </row>
    <row r="28" spans="1:16" ht="18" customHeight="1">
      <c r="A28" s="265" t="s">
        <v>207</v>
      </c>
      <c r="B28" s="263">
        <v>13393044</v>
      </c>
      <c r="C28" s="263">
        <v>3391676.7</v>
      </c>
      <c r="D28" s="263">
        <v>3382441.7</v>
      </c>
      <c r="E28" s="333">
        <v>394592.36999999994</v>
      </c>
      <c r="F28" s="263">
        <v>1905235.3400000003</v>
      </c>
      <c r="G28" s="263">
        <v>1883441.11</v>
      </c>
      <c r="H28" s="263">
        <v>1838040.1300000001</v>
      </c>
      <c r="I28" s="263">
        <v>1477206.3599999999</v>
      </c>
      <c r="J28" s="263">
        <v>1486441.3599999999</v>
      </c>
      <c r="K28" s="264">
        <v>56.327218884511744</v>
      </c>
      <c r="L28">
        <v>59671.520000000004</v>
      </c>
      <c r="N28" s="1"/>
      <c r="O28" s="1"/>
    </row>
    <row r="29" spans="1:16" ht="18" customHeight="1">
      <c r="A29" s="265" t="s">
        <v>208</v>
      </c>
      <c r="B29" s="263"/>
      <c r="C29" s="263" t="s">
        <v>6</v>
      </c>
      <c r="D29" s="263" t="s">
        <v>6</v>
      </c>
      <c r="E29" s="333"/>
      <c r="F29" s="263" t="s">
        <v>6</v>
      </c>
      <c r="G29" s="263"/>
      <c r="H29" s="263"/>
      <c r="I29" s="263"/>
      <c r="J29" s="263" t="s">
        <v>6</v>
      </c>
      <c r="K29" s="264" t="s">
        <v>6</v>
      </c>
      <c r="L29" t="s">
        <v>6</v>
      </c>
    </row>
    <row r="30" spans="1:16" ht="18" customHeight="1">
      <c r="A30" s="265" t="s">
        <v>254</v>
      </c>
      <c r="B30" s="263"/>
      <c r="C30" s="263" t="s">
        <v>6</v>
      </c>
      <c r="D30" s="263" t="s">
        <v>6</v>
      </c>
      <c r="E30" s="333"/>
      <c r="F30" s="263" t="s">
        <v>6</v>
      </c>
      <c r="G30" s="263"/>
      <c r="H30" s="263"/>
      <c r="I30" s="263"/>
      <c r="J30" s="263" t="s">
        <v>6</v>
      </c>
      <c r="K30" s="264" t="s">
        <v>6</v>
      </c>
      <c r="L30">
        <v>0</v>
      </c>
      <c r="N30" s="1"/>
    </row>
    <row r="31" spans="1:16" ht="18" customHeight="1">
      <c r="A31" s="265" t="s">
        <v>206</v>
      </c>
      <c r="B31" s="263">
        <v>126015</v>
      </c>
      <c r="C31" s="263">
        <v>134015</v>
      </c>
      <c r="D31" s="263">
        <v>134015</v>
      </c>
      <c r="E31" s="333">
        <v>0</v>
      </c>
      <c r="F31" s="263">
        <v>40579.949999999997</v>
      </c>
      <c r="G31" s="263">
        <v>40579.949999999997</v>
      </c>
      <c r="H31" s="263">
        <v>900</v>
      </c>
      <c r="I31" s="263">
        <v>93435.05</v>
      </c>
      <c r="J31" s="263">
        <v>93435.05</v>
      </c>
      <c r="K31" s="264">
        <v>30.280155206506731</v>
      </c>
      <c r="L31">
        <v>5963.5599999999995</v>
      </c>
    </row>
    <row r="32" spans="1:16" ht="18" customHeight="1">
      <c r="A32" s="265" t="s">
        <v>327</v>
      </c>
      <c r="B32" s="263"/>
      <c r="C32" s="263">
        <v>45000</v>
      </c>
      <c r="D32" s="263">
        <v>45000</v>
      </c>
      <c r="E32" s="333"/>
      <c r="F32" s="263">
        <v>9065.51</v>
      </c>
      <c r="G32" s="263">
        <v>9066.51</v>
      </c>
      <c r="H32" s="263"/>
      <c r="I32" s="263">
        <v>35934.49</v>
      </c>
      <c r="J32" s="263"/>
      <c r="K32" s="264">
        <v>20.145577777777778</v>
      </c>
    </row>
    <row r="33" spans="1:17" ht="12.6" customHeight="1">
      <c r="A33" s="47" t="s">
        <v>6</v>
      </c>
      <c r="B33" s="259"/>
      <c r="C33" s="259"/>
      <c r="D33" s="259"/>
      <c r="E33" s="334"/>
      <c r="F33" s="259"/>
      <c r="G33" s="259"/>
      <c r="H33" s="259"/>
      <c r="I33" s="259"/>
      <c r="J33" s="259"/>
      <c r="K33" s="260"/>
    </row>
    <row r="34" spans="1:17" ht="7.9" customHeight="1">
      <c r="A34" s="47" t="s">
        <v>6</v>
      </c>
      <c r="B34" s="259"/>
      <c r="C34" s="259"/>
      <c r="D34" s="259"/>
      <c r="E34" s="334"/>
      <c r="F34" s="259" t="s">
        <v>6</v>
      </c>
      <c r="G34" s="259"/>
      <c r="H34" s="259"/>
      <c r="I34" s="259" t="s">
        <v>6</v>
      </c>
      <c r="J34" s="259" t="s">
        <v>6</v>
      </c>
      <c r="K34" s="260" t="s">
        <v>6</v>
      </c>
      <c r="L34">
        <v>0</v>
      </c>
    </row>
    <row r="35" spans="1:17">
      <c r="A35" s="270" t="s">
        <v>210</v>
      </c>
      <c r="B35" s="261">
        <v>75692165</v>
      </c>
      <c r="C35" s="261">
        <v>30961304</v>
      </c>
      <c r="D35" s="261">
        <v>30961304</v>
      </c>
      <c r="E35" s="332">
        <v>2247661.9</v>
      </c>
      <c r="F35" s="261">
        <v>17858556.699999999</v>
      </c>
      <c r="G35" s="261">
        <v>6638037.5300000012</v>
      </c>
      <c r="H35" s="261">
        <v>7272524.3499999996</v>
      </c>
      <c r="I35" s="261">
        <v>13102747.300000001</v>
      </c>
      <c r="J35" s="261">
        <v>13102747.300000001</v>
      </c>
      <c r="K35" s="262">
        <v>57.680247253151876</v>
      </c>
      <c r="L35">
        <v>12869150.130000001</v>
      </c>
    </row>
    <row r="36" spans="1:17" ht="4.5" customHeight="1">
      <c r="A36" s="47"/>
      <c r="B36" s="261"/>
      <c r="C36" s="261" t="s">
        <v>6</v>
      </c>
      <c r="D36" s="341" t="s">
        <v>6</v>
      </c>
      <c r="E36" s="335"/>
      <c r="F36" s="261" t="s">
        <v>6</v>
      </c>
      <c r="G36" s="261"/>
      <c r="H36" s="6" t="s">
        <v>6</v>
      </c>
      <c r="I36" s="261"/>
      <c r="J36" s="261"/>
      <c r="K36" s="262" t="s">
        <v>6</v>
      </c>
      <c r="L36" t="s">
        <v>6</v>
      </c>
    </row>
    <row r="37" spans="1:17">
      <c r="A37" s="270" t="s">
        <v>213</v>
      </c>
      <c r="B37" s="261">
        <v>75692165</v>
      </c>
      <c r="C37" s="261">
        <v>30961304</v>
      </c>
      <c r="D37" s="261">
        <v>30961304</v>
      </c>
      <c r="E37" s="332">
        <v>2247661.9</v>
      </c>
      <c r="F37" s="261">
        <v>17858556.699999999</v>
      </c>
      <c r="G37" s="261">
        <v>6638037.5300000012</v>
      </c>
      <c r="H37" s="261">
        <v>7272524.3499999996</v>
      </c>
      <c r="I37" s="261">
        <v>13102747.300000001</v>
      </c>
      <c r="J37" s="261">
        <v>13102747.300000001</v>
      </c>
      <c r="K37" s="262">
        <v>57.680247253151876</v>
      </c>
      <c r="L37">
        <v>12869150.130000001</v>
      </c>
      <c r="M37" s="1" t="s">
        <v>6</v>
      </c>
      <c r="N37" t="s">
        <v>6</v>
      </c>
    </row>
    <row r="38" spans="1:17" ht="6" customHeight="1">
      <c r="A38" s="47"/>
      <c r="B38" s="259"/>
      <c r="C38" s="259"/>
      <c r="D38" s="259"/>
      <c r="E38" s="334"/>
      <c r="F38" s="259" t="s">
        <v>6</v>
      </c>
      <c r="G38" s="259"/>
      <c r="H38" s="259"/>
      <c r="I38" s="259" t="s">
        <v>6</v>
      </c>
      <c r="J38" s="259" t="s">
        <v>6</v>
      </c>
      <c r="K38" s="260"/>
      <c r="L38" t="s">
        <v>6</v>
      </c>
    </row>
    <row r="39" spans="1:17">
      <c r="A39" s="265" t="s">
        <v>142</v>
      </c>
      <c r="B39" s="263">
        <v>28748221</v>
      </c>
      <c r="C39" s="263">
        <v>7033533</v>
      </c>
      <c r="D39" s="263">
        <v>7033533</v>
      </c>
      <c r="E39" s="333">
        <v>1036302</v>
      </c>
      <c r="F39" s="333">
        <v>3490864</v>
      </c>
      <c r="G39" s="263">
        <v>969642.37</v>
      </c>
      <c r="H39" s="263">
        <v>978799.27</v>
      </c>
      <c r="I39" s="263">
        <v>3542669</v>
      </c>
      <c r="J39" s="263">
        <v>3542669</v>
      </c>
      <c r="K39" s="264">
        <v>49.631728464201416</v>
      </c>
      <c r="L39" s="22">
        <v>12221531.41</v>
      </c>
      <c r="N39" s="1"/>
      <c r="O39" s="1"/>
      <c r="Q39" s="12"/>
    </row>
    <row r="40" spans="1:17">
      <c r="A40" s="265" t="s">
        <v>149</v>
      </c>
      <c r="B40" s="263">
        <v>25866664</v>
      </c>
      <c r="C40" s="263">
        <v>15621099</v>
      </c>
      <c r="D40" s="263">
        <v>15621099</v>
      </c>
      <c r="E40" s="333">
        <v>683105.23</v>
      </c>
      <c r="F40" s="263">
        <v>9339026.6999999993</v>
      </c>
      <c r="G40" s="263">
        <v>4326302.5900000008</v>
      </c>
      <c r="H40" s="263">
        <v>3530814.1300000004</v>
      </c>
      <c r="I40" s="263">
        <v>6282072.3000000007</v>
      </c>
      <c r="J40" s="263">
        <v>6282072.3000000007</v>
      </c>
      <c r="K40" s="264">
        <v>59.784696966583461</v>
      </c>
      <c r="L40" s="22">
        <v>647618.71999999986</v>
      </c>
      <c r="N40" s="1"/>
      <c r="O40" s="1"/>
      <c r="Q40" s="12"/>
    </row>
    <row r="41" spans="1:17">
      <c r="A41" s="265" t="s">
        <v>150</v>
      </c>
      <c r="B41" s="263">
        <v>21077280</v>
      </c>
      <c r="C41" s="263">
        <v>8306672</v>
      </c>
      <c r="D41" s="263">
        <v>8306672</v>
      </c>
      <c r="E41" s="333">
        <v>528254.67000000004</v>
      </c>
      <c r="F41" s="263">
        <v>5028666</v>
      </c>
      <c r="G41" s="263">
        <v>1342092.5699999998</v>
      </c>
      <c r="H41" s="263">
        <v>2762910.9499999997</v>
      </c>
      <c r="I41" s="263">
        <v>3278006</v>
      </c>
      <c r="J41" s="263">
        <v>3278006</v>
      </c>
      <c r="K41" s="264">
        <v>60.537673812087448</v>
      </c>
      <c r="L41" s="22">
        <v>0</v>
      </c>
      <c r="N41" s="1"/>
      <c r="O41" s="1"/>
    </row>
    <row r="42" spans="1:17" ht="7.5" customHeight="1">
      <c r="A42" s="47"/>
      <c r="B42" s="259"/>
      <c r="C42" s="259"/>
      <c r="D42" s="259"/>
      <c r="E42" s="334"/>
      <c r="F42" s="259" t="s">
        <v>6</v>
      </c>
      <c r="G42" s="259"/>
      <c r="H42" s="259"/>
      <c r="I42" s="259" t="s">
        <v>6</v>
      </c>
      <c r="J42" s="259" t="s">
        <v>6</v>
      </c>
      <c r="K42" s="260" t="s">
        <v>6</v>
      </c>
      <c r="L42" t="s">
        <v>6</v>
      </c>
    </row>
    <row r="43" spans="1:17">
      <c r="A43" s="270" t="s">
        <v>214</v>
      </c>
      <c r="B43" s="259"/>
      <c r="C43" s="259">
        <v>0</v>
      </c>
      <c r="D43" s="259">
        <v>0</v>
      </c>
      <c r="E43" s="334"/>
      <c r="F43" s="259" t="s">
        <v>6</v>
      </c>
      <c r="G43" s="259"/>
      <c r="H43" s="259">
        <v>0</v>
      </c>
      <c r="I43" s="259" t="s">
        <v>6</v>
      </c>
      <c r="J43" s="259" t="s">
        <v>6</v>
      </c>
      <c r="K43" s="260" t="s">
        <v>6</v>
      </c>
      <c r="L43" t="s">
        <v>6</v>
      </c>
    </row>
    <row r="44" spans="1:17" ht="9" customHeight="1">
      <c r="A44" s="265"/>
      <c r="B44" s="259"/>
      <c r="C44" s="259"/>
      <c r="D44" s="259"/>
      <c r="E44" s="334"/>
      <c r="F44" s="259" t="s">
        <v>6</v>
      </c>
      <c r="G44" s="259"/>
      <c r="H44" s="259" t="s">
        <v>6</v>
      </c>
      <c r="I44" s="259" t="s">
        <v>6</v>
      </c>
      <c r="J44" s="259" t="s">
        <v>6</v>
      </c>
      <c r="K44" s="260" t="s">
        <v>6</v>
      </c>
      <c r="L44" t="s">
        <v>6</v>
      </c>
    </row>
    <row r="45" spans="1:17">
      <c r="A45" s="265" t="s">
        <v>143</v>
      </c>
      <c r="B45" s="259"/>
      <c r="C45" s="259"/>
      <c r="D45" s="259"/>
      <c r="E45" s="334"/>
      <c r="F45" s="259" t="s">
        <v>6</v>
      </c>
      <c r="G45" s="259"/>
      <c r="H45" s="259"/>
      <c r="I45" s="259" t="s">
        <v>6</v>
      </c>
      <c r="J45" s="259" t="s">
        <v>6</v>
      </c>
      <c r="K45" s="260" t="s">
        <v>6</v>
      </c>
      <c r="L45" t="s">
        <v>6</v>
      </c>
    </row>
    <row r="46" spans="1:17">
      <c r="A46" s="265" t="s">
        <v>144</v>
      </c>
      <c r="B46" s="259"/>
      <c r="C46" s="259"/>
      <c r="D46" s="259"/>
      <c r="E46" s="334"/>
      <c r="F46" s="259" t="s">
        <v>6</v>
      </c>
      <c r="G46" s="259"/>
      <c r="H46" s="259"/>
      <c r="I46" s="259" t="s">
        <v>6</v>
      </c>
      <c r="J46" s="259" t="s">
        <v>6</v>
      </c>
      <c r="K46" s="260" t="s">
        <v>6</v>
      </c>
      <c r="L46" t="s">
        <v>6</v>
      </c>
    </row>
    <row r="47" spans="1:17">
      <c r="A47" s="265" t="s">
        <v>145</v>
      </c>
      <c r="B47" s="259"/>
      <c r="C47" s="259"/>
      <c r="D47" s="259"/>
      <c r="E47" s="334"/>
      <c r="F47" s="259" t="s">
        <v>6</v>
      </c>
      <c r="G47" s="259"/>
      <c r="H47" s="259"/>
      <c r="I47" s="259" t="s">
        <v>6</v>
      </c>
      <c r="J47" s="259" t="s">
        <v>6</v>
      </c>
      <c r="K47" s="260" t="s">
        <v>6</v>
      </c>
      <c r="L47" t="s">
        <v>6</v>
      </c>
    </row>
    <row r="48" spans="1:17">
      <c r="A48" s="265" t="s">
        <v>146</v>
      </c>
      <c r="B48" s="259"/>
      <c r="C48" s="259" t="s">
        <v>6</v>
      </c>
      <c r="D48" s="259" t="s">
        <v>6</v>
      </c>
      <c r="E48" s="334"/>
      <c r="F48" s="259" t="s">
        <v>6</v>
      </c>
      <c r="G48" s="259"/>
      <c r="H48" s="259"/>
      <c r="I48" s="259" t="s">
        <v>6</v>
      </c>
      <c r="J48" s="259" t="s">
        <v>6</v>
      </c>
      <c r="K48" s="260" t="s">
        <v>6</v>
      </c>
      <c r="L48" t="s">
        <v>6</v>
      </c>
    </row>
    <row r="49" spans="1:12">
      <c r="A49" s="265" t="s">
        <v>147</v>
      </c>
      <c r="B49" s="259"/>
      <c r="C49" s="259" t="s">
        <v>6</v>
      </c>
      <c r="D49" s="259" t="s">
        <v>6</v>
      </c>
      <c r="E49" s="334"/>
      <c r="F49" s="259" t="s">
        <v>6</v>
      </c>
      <c r="G49" s="259"/>
      <c r="H49" s="259"/>
      <c r="I49" s="259" t="s">
        <v>25</v>
      </c>
      <c r="J49" s="259" t="s">
        <v>6</v>
      </c>
      <c r="K49" s="260" t="s">
        <v>6</v>
      </c>
      <c r="L49" t="s">
        <v>6</v>
      </c>
    </row>
    <row r="50" spans="1:12" ht="6.75" customHeight="1">
      <c r="A50" s="47"/>
      <c r="B50" s="176"/>
      <c r="C50" s="176"/>
      <c r="D50" s="176"/>
      <c r="E50" s="331"/>
      <c r="F50" s="176" t="s">
        <v>6</v>
      </c>
      <c r="G50" s="176"/>
      <c r="H50" s="176"/>
      <c r="I50" s="176" t="s">
        <v>6</v>
      </c>
      <c r="J50" s="176" t="s">
        <v>6</v>
      </c>
      <c r="K50" s="177" t="s">
        <v>6</v>
      </c>
      <c r="L50" t="s">
        <v>6</v>
      </c>
    </row>
    <row r="51" spans="1:12" ht="13.5">
      <c r="A51" s="270" t="s">
        <v>215</v>
      </c>
      <c r="B51" s="176"/>
      <c r="C51" s="176">
        <v>0</v>
      </c>
      <c r="D51" s="176">
        <v>0</v>
      </c>
      <c r="E51" s="331"/>
      <c r="F51" s="176" t="s">
        <v>6</v>
      </c>
      <c r="G51" s="176"/>
      <c r="H51" s="176">
        <v>0</v>
      </c>
      <c r="I51" s="176" t="s">
        <v>25</v>
      </c>
      <c r="J51" s="176" t="s">
        <v>6</v>
      </c>
      <c r="K51" s="177" t="s">
        <v>6</v>
      </c>
      <c r="L51" t="s">
        <v>6</v>
      </c>
    </row>
    <row r="52" spans="1:12" ht="7.5" customHeight="1">
      <c r="A52" s="47"/>
      <c r="B52" s="176"/>
      <c r="C52" s="176" t="s">
        <v>6</v>
      </c>
      <c r="D52" s="176"/>
      <c r="E52" s="331"/>
      <c r="F52" s="176" t="s">
        <v>6</v>
      </c>
      <c r="G52" s="176"/>
      <c r="H52" s="176"/>
      <c r="I52" s="176" t="s">
        <v>6</v>
      </c>
      <c r="J52" s="176" t="s">
        <v>6</v>
      </c>
      <c r="K52" s="177" t="s">
        <v>6</v>
      </c>
      <c r="L52" t="s">
        <v>6</v>
      </c>
    </row>
    <row r="53" spans="1:12" ht="13.5">
      <c r="A53" s="265" t="s">
        <v>50</v>
      </c>
      <c r="B53" s="176"/>
      <c r="C53" s="176" t="s">
        <v>6</v>
      </c>
      <c r="D53" s="176"/>
      <c r="E53" s="331"/>
      <c r="F53" s="176" t="s">
        <v>6</v>
      </c>
      <c r="G53" s="176"/>
      <c r="H53" s="176"/>
      <c r="I53" s="176" t="s">
        <v>6</v>
      </c>
      <c r="J53" s="176" t="s">
        <v>6</v>
      </c>
      <c r="K53" s="177" t="s">
        <v>6</v>
      </c>
      <c r="L53" t="s">
        <v>6</v>
      </c>
    </row>
    <row r="54" spans="1:12" ht="13.5">
      <c r="A54" s="265" t="s">
        <v>148</v>
      </c>
      <c r="B54" s="176"/>
      <c r="C54" s="176" t="s">
        <v>6</v>
      </c>
      <c r="D54" s="176"/>
      <c r="E54" s="331"/>
      <c r="F54" s="176" t="s">
        <v>6</v>
      </c>
      <c r="G54" s="176"/>
      <c r="H54" s="176"/>
      <c r="I54" s="176" t="s">
        <v>6</v>
      </c>
      <c r="J54" s="176" t="s">
        <v>6</v>
      </c>
      <c r="K54" s="177" t="s">
        <v>6</v>
      </c>
      <c r="L54" t="s">
        <v>6</v>
      </c>
    </row>
    <row r="55" spans="1:12" ht="4.5" customHeight="1">
      <c r="A55" s="266"/>
      <c r="B55" s="178"/>
      <c r="C55" s="179"/>
      <c r="D55" s="179"/>
      <c r="E55" s="336"/>
      <c r="F55" s="179" t="s">
        <v>6</v>
      </c>
      <c r="G55" s="179"/>
      <c r="H55" s="179"/>
      <c r="I55" s="179" t="s">
        <v>6</v>
      </c>
      <c r="J55" s="179" t="s">
        <v>6</v>
      </c>
      <c r="K55" s="180" t="s">
        <v>6</v>
      </c>
      <c r="L55" t="s">
        <v>6</v>
      </c>
    </row>
    <row r="56" spans="1:12" ht="15" hidden="1">
      <c r="A56" s="267" t="s">
        <v>302</v>
      </c>
      <c r="B56" s="181"/>
      <c r="C56" s="46">
        <f>SUM(C57)</f>
        <v>0</v>
      </c>
      <c r="D56" s="46">
        <f>SUM(D57)</f>
        <v>0</v>
      </c>
      <c r="E56" s="337"/>
      <c r="F56" s="46" t="e">
        <f>+#REF!+L55</f>
        <v>#REF!</v>
      </c>
      <c r="G56" s="46"/>
      <c r="H56" s="46">
        <f>SUM(H57)</f>
        <v>32083</v>
      </c>
      <c r="I56" s="46" t="e">
        <f>+D56-F56</f>
        <v>#REF!</v>
      </c>
      <c r="J56" s="46" t="e">
        <f>+C56-F56</f>
        <v>#REF!</v>
      </c>
      <c r="K56" s="182" t="e">
        <f>+F56/D56*100</f>
        <v>#REF!</v>
      </c>
    </row>
    <row r="57" spans="1:12" ht="12.75" hidden="1" customHeight="1">
      <c r="A57" s="265" t="s">
        <v>51</v>
      </c>
      <c r="B57" s="183"/>
      <c r="C57" s="48">
        <v>0</v>
      </c>
      <c r="D57" s="48">
        <v>0</v>
      </c>
      <c r="E57" s="338"/>
      <c r="F57" s="46" t="e">
        <f>+#REF!+L56</f>
        <v>#REF!</v>
      </c>
      <c r="G57" s="46"/>
      <c r="H57" s="48">
        <v>32083</v>
      </c>
      <c r="I57" s="46" t="e">
        <f>+D57-F57</f>
        <v>#REF!</v>
      </c>
      <c r="J57" s="46" t="e">
        <f>+C57-F57</f>
        <v>#REF!</v>
      </c>
      <c r="K57" s="51" t="e">
        <f>+F57/D57*100</f>
        <v>#REF!</v>
      </c>
    </row>
    <row r="58" spans="1:12" ht="14.25" hidden="1">
      <c r="A58" s="268" t="s">
        <v>52</v>
      </c>
      <c r="B58" s="184"/>
      <c r="C58" s="48">
        <v>0</v>
      </c>
      <c r="D58" s="48">
        <v>0</v>
      </c>
      <c r="E58" s="338"/>
      <c r="F58" s="46" t="e">
        <f>+#REF!+L57</f>
        <v>#REF!</v>
      </c>
      <c r="G58" s="46"/>
      <c r="H58" s="48"/>
      <c r="I58" s="48"/>
      <c r="J58" s="46" t="e">
        <f>+C58-F58</f>
        <v>#REF!</v>
      </c>
      <c r="K58" s="51"/>
    </row>
    <row r="59" spans="1:12" ht="6" customHeight="1" thickBot="1">
      <c r="A59" s="269"/>
      <c r="B59" s="185"/>
      <c r="C59" s="186"/>
      <c r="D59" s="186"/>
      <c r="E59" s="339"/>
      <c r="F59" s="187" t="s">
        <v>6</v>
      </c>
      <c r="G59" s="187"/>
      <c r="H59" s="186"/>
      <c r="I59" s="186"/>
      <c r="J59" s="187" t="s">
        <v>6</v>
      </c>
      <c r="K59" s="188"/>
    </row>
    <row r="60" spans="1:12" ht="15.75">
      <c r="A60" s="86"/>
      <c r="B60" s="86"/>
      <c r="C60" s="27"/>
      <c r="D60" s="27"/>
      <c r="E60" s="27"/>
      <c r="F60" s="27"/>
      <c r="G60" s="27"/>
      <c r="H60" s="27"/>
      <c r="I60" s="27"/>
      <c r="J60" s="27"/>
      <c r="K60" s="189"/>
    </row>
    <row r="61" spans="1:12">
      <c r="A61" s="8" t="s">
        <v>25</v>
      </c>
      <c r="B61" s="8"/>
      <c r="C61" s="11"/>
      <c r="D61" s="11"/>
      <c r="E61" s="11"/>
      <c r="F61" s="9"/>
      <c r="G61" s="9"/>
      <c r="H61" s="9"/>
      <c r="I61" s="9"/>
      <c r="J61" s="9"/>
      <c r="K61" s="10"/>
    </row>
    <row r="62" spans="1:12">
      <c r="A62" s="8" t="s">
        <v>6</v>
      </c>
      <c r="B62" s="8"/>
      <c r="C62" s="11"/>
      <c r="D62" s="11"/>
      <c r="E62" s="11"/>
      <c r="F62" s="9"/>
      <c r="G62" s="9"/>
      <c r="H62" s="9"/>
      <c r="I62" s="9"/>
      <c r="J62" s="9"/>
      <c r="K62" s="10"/>
    </row>
    <row r="63" spans="1:12">
      <c r="A63" s="8" t="s">
        <v>6</v>
      </c>
      <c r="B63" s="8"/>
      <c r="C63" s="11"/>
      <c r="D63" s="11"/>
      <c r="E63" s="11"/>
      <c r="F63" s="9"/>
      <c r="G63" s="9"/>
      <c r="H63" s="9"/>
      <c r="I63" s="9"/>
      <c r="J63" s="9"/>
      <c r="K63" s="10"/>
    </row>
    <row r="64" spans="1:12">
      <c r="A64" s="8" t="s">
        <v>6</v>
      </c>
      <c r="B64" s="8"/>
      <c r="C64" s="7"/>
      <c r="D64" s="7"/>
      <c r="E64" s="7"/>
      <c r="F64" s="7"/>
      <c r="G64" s="7"/>
      <c r="H64" s="7"/>
      <c r="I64" s="7"/>
      <c r="J64" s="7"/>
      <c r="K64" s="10"/>
    </row>
    <row r="65" spans="1:11">
      <c r="A65" s="8" t="s">
        <v>6</v>
      </c>
      <c r="B65" s="8"/>
      <c r="C65" s="7"/>
      <c r="D65" s="7"/>
      <c r="E65" s="7"/>
      <c r="F65" s="7"/>
      <c r="G65" s="7"/>
      <c r="H65" s="7"/>
      <c r="I65" s="7"/>
      <c r="J65" s="7"/>
      <c r="K65" s="10"/>
    </row>
    <row r="66" spans="1:11">
      <c r="A66" s="8" t="s">
        <v>6</v>
      </c>
      <c r="B66" s="8"/>
      <c r="C66" s="7"/>
      <c r="D66" s="7"/>
      <c r="E66" s="7"/>
      <c r="F66" s="7"/>
      <c r="G66" s="7"/>
      <c r="H66" s="7"/>
      <c r="I66" s="7"/>
      <c r="J66" s="7"/>
      <c r="K66" s="10"/>
    </row>
    <row r="67" spans="1:11">
      <c r="A67" s="8" t="s">
        <v>6</v>
      </c>
      <c r="B67" s="8"/>
      <c r="C67" s="7"/>
      <c r="D67" s="7"/>
      <c r="E67" s="7"/>
      <c r="F67" s="7"/>
      <c r="G67" s="7"/>
      <c r="H67" s="7"/>
      <c r="I67" s="7"/>
      <c r="J67" s="7"/>
      <c r="K67" s="10"/>
    </row>
    <row r="68" spans="1:11">
      <c r="A68" s="8" t="s">
        <v>6</v>
      </c>
      <c r="B68" s="8"/>
      <c r="C68" s="7"/>
      <c r="D68" s="7"/>
      <c r="E68" s="7"/>
      <c r="F68" s="7"/>
      <c r="G68" s="7"/>
      <c r="H68" s="7"/>
      <c r="I68" s="7"/>
      <c r="J68" s="7"/>
      <c r="K68" s="10"/>
    </row>
    <row r="69" spans="1:11">
      <c r="A69" s="8" t="s">
        <v>6</v>
      </c>
      <c r="B69" s="8"/>
      <c r="C69" s="7"/>
      <c r="D69" s="7"/>
      <c r="E69" s="7"/>
      <c r="F69" s="7"/>
      <c r="G69" s="7"/>
      <c r="H69" s="7"/>
      <c r="I69" s="7"/>
      <c r="J69" s="7"/>
      <c r="K69" s="10"/>
    </row>
    <row r="70" spans="1:11" ht="74.25" customHeight="1">
      <c r="A70" s="8" t="s">
        <v>6</v>
      </c>
      <c r="B70" s="8"/>
      <c r="C70" s="7"/>
      <c r="D70" s="7"/>
      <c r="E70" s="7"/>
      <c r="F70" s="7"/>
      <c r="G70" s="7"/>
      <c r="H70" s="7"/>
      <c r="I70" s="7"/>
      <c r="J70" s="7"/>
      <c r="K70" s="10"/>
    </row>
    <row r="71" spans="1:11">
      <c r="A71" s="6" t="s">
        <v>6</v>
      </c>
      <c r="C71" s="7"/>
      <c r="D71" s="7"/>
      <c r="E71" s="7"/>
      <c r="F71" s="7"/>
      <c r="G71" s="7"/>
      <c r="H71" s="7"/>
      <c r="I71" s="7"/>
      <c r="J71" s="7"/>
      <c r="K71" s="10"/>
    </row>
    <row r="72" spans="1:11">
      <c r="C72" s="7"/>
      <c r="D72" s="7"/>
      <c r="E72" s="7"/>
      <c r="F72" s="7"/>
      <c r="G72" s="7"/>
      <c r="H72" s="7"/>
      <c r="I72" s="7"/>
      <c r="J72" s="7"/>
      <c r="K72" s="10"/>
    </row>
    <row r="73" spans="1:11">
      <c r="A73" s="6" t="s">
        <v>6</v>
      </c>
      <c r="C73" s="7"/>
      <c r="D73" s="7"/>
      <c r="E73" s="7"/>
      <c r="F73" s="7"/>
      <c r="G73" s="7"/>
      <c r="H73" s="7"/>
      <c r="I73" s="7"/>
      <c r="J73" s="7"/>
      <c r="K73" s="10"/>
    </row>
    <row r="74" spans="1:11">
      <c r="A74" s="6" t="s">
        <v>6</v>
      </c>
      <c r="C74" s="7"/>
      <c r="D74" s="7"/>
      <c r="E74" s="7"/>
      <c r="F74" s="7"/>
      <c r="G74" s="7"/>
      <c r="H74" s="7"/>
      <c r="I74" s="7"/>
      <c r="J74" s="7"/>
      <c r="K74" s="10"/>
    </row>
    <row r="75" spans="1:11">
      <c r="C75" s="7"/>
      <c r="D75" s="7"/>
      <c r="E75" s="7"/>
      <c r="F75" s="7"/>
      <c r="G75" s="7"/>
      <c r="H75" s="7"/>
      <c r="I75" s="7"/>
      <c r="J75" s="7"/>
      <c r="K75" s="10"/>
    </row>
    <row r="76" spans="1:11">
      <c r="C76" s="7"/>
      <c r="D76" s="7"/>
      <c r="E76" s="7"/>
      <c r="F76" s="7"/>
      <c r="G76" s="7"/>
      <c r="H76" s="7"/>
      <c r="I76" s="7"/>
      <c r="J76" s="7"/>
      <c r="K76" s="10"/>
    </row>
    <row r="77" spans="1:11">
      <c r="C77" s="7"/>
      <c r="D77" s="7"/>
      <c r="E77" s="7"/>
      <c r="F77" s="7"/>
      <c r="G77" s="7"/>
      <c r="H77" s="7"/>
      <c r="I77" s="7"/>
      <c r="J77" s="7"/>
      <c r="K77" s="10"/>
    </row>
    <row r="78" spans="1:11">
      <c r="C78" s="7"/>
      <c r="D78" s="7"/>
      <c r="E78" s="7"/>
      <c r="F78" s="7"/>
      <c r="G78" s="7"/>
      <c r="H78" s="7"/>
      <c r="I78" s="7"/>
      <c r="J78" s="7"/>
      <c r="K78" s="10"/>
    </row>
    <row r="79" spans="1:11">
      <c r="C79" s="7"/>
      <c r="D79" s="7"/>
      <c r="E79" s="7"/>
      <c r="F79" s="7"/>
      <c r="G79" s="7"/>
      <c r="H79" s="7"/>
      <c r="I79" s="7"/>
      <c r="J79" s="7"/>
      <c r="K79" s="10"/>
    </row>
    <row r="80" spans="1:11">
      <c r="C80" s="7"/>
      <c r="D80" s="7"/>
      <c r="E80" s="7"/>
      <c r="F80" s="7"/>
      <c r="G80" s="7"/>
      <c r="H80" s="7"/>
      <c r="I80" s="7"/>
      <c r="J80" s="7"/>
      <c r="K80" s="10"/>
    </row>
    <row r="81" spans="3:11">
      <c r="C81" s="7"/>
      <c r="D81" s="7"/>
      <c r="E81" s="7"/>
      <c r="F81" s="7"/>
      <c r="G81" s="7"/>
      <c r="H81" s="7"/>
      <c r="I81" s="7"/>
      <c r="J81" s="7"/>
      <c r="K81" s="10"/>
    </row>
    <row r="82" spans="3:11">
      <c r="C82" s="7"/>
      <c r="D82" s="7"/>
      <c r="E82" s="7"/>
      <c r="F82" s="7"/>
      <c r="G82" s="7"/>
      <c r="H82" s="7"/>
      <c r="I82" s="7"/>
      <c r="J82" s="7"/>
      <c r="K82" s="10"/>
    </row>
    <row r="83" spans="3:11">
      <c r="C83" s="7"/>
      <c r="D83" s="7"/>
      <c r="E83" s="7"/>
      <c r="F83" s="7"/>
      <c r="G83" s="7"/>
      <c r="H83" s="7"/>
      <c r="I83" s="7"/>
      <c r="J83" s="7"/>
      <c r="K83" s="10"/>
    </row>
    <row r="84" spans="3:11">
      <c r="C84" s="7"/>
      <c r="D84" s="7"/>
      <c r="E84" s="7"/>
      <c r="F84" s="7"/>
      <c r="G84" s="7"/>
      <c r="H84" s="7"/>
      <c r="I84" s="7"/>
      <c r="J84" s="7"/>
      <c r="K84" s="10"/>
    </row>
    <row r="85" spans="3:11">
      <c r="C85" s="7"/>
      <c r="D85" s="7"/>
      <c r="E85" s="7"/>
      <c r="F85" s="7"/>
      <c r="G85" s="7"/>
      <c r="H85" s="7"/>
      <c r="I85" s="7"/>
      <c r="J85" s="7"/>
      <c r="K85" s="10"/>
    </row>
    <row r="86" spans="3:11">
      <c r="C86" s="7"/>
      <c r="D86" s="7"/>
      <c r="E86" s="7"/>
      <c r="F86" s="7"/>
      <c r="G86" s="7"/>
      <c r="H86" s="7"/>
      <c r="I86" s="7"/>
      <c r="J86" s="7"/>
      <c r="K86" s="10"/>
    </row>
    <row r="87" spans="3:11">
      <c r="C87" s="7"/>
      <c r="D87" s="7"/>
      <c r="E87" s="7"/>
      <c r="F87" s="7"/>
      <c r="G87" s="7"/>
      <c r="H87" s="7"/>
      <c r="I87" s="7"/>
      <c r="J87" s="7"/>
      <c r="K87" s="10"/>
    </row>
    <row r="88" spans="3:11">
      <c r="C88" s="7"/>
      <c r="D88" s="7"/>
      <c r="E88" s="7"/>
      <c r="F88" s="7"/>
      <c r="G88" s="7"/>
      <c r="H88" s="7"/>
      <c r="I88" s="7"/>
      <c r="J88" s="7"/>
      <c r="K88" s="10"/>
    </row>
    <row r="89" spans="3:11">
      <c r="C89" s="7"/>
      <c r="D89" s="7"/>
      <c r="E89" s="7"/>
      <c r="F89" s="7"/>
      <c r="G89" s="7"/>
      <c r="H89" s="7"/>
      <c r="I89" s="7"/>
      <c r="J89" s="7"/>
      <c r="K89" s="10"/>
    </row>
    <row r="90" spans="3:11">
      <c r="C90" s="7"/>
      <c r="D90" s="7"/>
      <c r="E90" s="7"/>
      <c r="F90" s="7"/>
      <c r="G90" s="7"/>
      <c r="H90" s="7"/>
      <c r="I90" s="7"/>
      <c r="J90" s="7"/>
      <c r="K90" s="10"/>
    </row>
    <row r="91" spans="3:11">
      <c r="C91" s="7"/>
      <c r="D91" s="7"/>
      <c r="E91" s="7"/>
      <c r="F91" s="7"/>
      <c r="G91" s="7"/>
      <c r="H91" s="7"/>
      <c r="I91" s="7"/>
      <c r="J91" s="7"/>
      <c r="K91" s="10"/>
    </row>
    <row r="92" spans="3:11">
      <c r="C92" s="7"/>
      <c r="D92" s="7"/>
      <c r="E92" s="7"/>
      <c r="F92" s="7"/>
      <c r="G92" s="7"/>
      <c r="H92" s="7"/>
      <c r="I92" s="7"/>
      <c r="J92" s="7"/>
      <c r="K92" s="10"/>
    </row>
    <row r="93" spans="3:11">
      <c r="C93" s="7"/>
      <c r="D93" s="7"/>
      <c r="E93" s="7"/>
      <c r="F93" s="7"/>
      <c r="G93" s="7"/>
      <c r="H93" s="7"/>
      <c r="I93" s="7"/>
      <c r="J93" s="7"/>
      <c r="K93" s="10"/>
    </row>
    <row r="94" spans="3:11">
      <c r="C94" s="7"/>
      <c r="D94" s="7"/>
      <c r="E94" s="7"/>
      <c r="F94" s="7"/>
      <c r="G94" s="7"/>
      <c r="H94" s="7"/>
      <c r="I94" s="7"/>
      <c r="J94" s="7"/>
      <c r="K94" s="10"/>
    </row>
    <row r="95" spans="3:11">
      <c r="C95" s="7"/>
      <c r="D95" s="7"/>
      <c r="E95" s="7"/>
      <c r="F95" s="7"/>
      <c r="G95" s="7"/>
      <c r="H95" s="7"/>
      <c r="I95" s="7"/>
      <c r="J95" s="7"/>
      <c r="K95" s="10"/>
    </row>
    <row r="96" spans="3:11">
      <c r="C96" s="7"/>
      <c r="D96" s="7"/>
      <c r="E96" s="7"/>
      <c r="F96" s="7"/>
      <c r="G96" s="7"/>
      <c r="H96" s="7"/>
      <c r="I96" s="7"/>
      <c r="J96" s="7"/>
      <c r="K96" s="10"/>
    </row>
    <row r="97" spans="3:11">
      <c r="C97" s="7"/>
      <c r="D97" s="7"/>
      <c r="E97" s="7"/>
      <c r="F97" s="7"/>
      <c r="G97" s="7"/>
      <c r="H97" s="7"/>
      <c r="I97" s="7"/>
      <c r="J97" s="7"/>
      <c r="K97" s="10"/>
    </row>
    <row r="98" spans="3:11">
      <c r="C98" s="7"/>
      <c r="D98" s="7"/>
      <c r="E98" s="7"/>
      <c r="F98" s="7"/>
      <c r="G98" s="7"/>
      <c r="H98" s="7"/>
      <c r="I98" s="7"/>
      <c r="J98" s="7"/>
      <c r="K98" s="10"/>
    </row>
    <row r="99" spans="3:11">
      <c r="C99" s="7"/>
      <c r="D99" s="7"/>
      <c r="E99" s="7"/>
      <c r="F99" s="7"/>
      <c r="G99" s="7"/>
      <c r="H99" s="7"/>
      <c r="I99" s="7"/>
      <c r="J99" s="7"/>
      <c r="K99" s="10"/>
    </row>
    <row r="100" spans="3:11">
      <c r="C100" s="7"/>
      <c r="D100" s="7"/>
      <c r="E100" s="7"/>
      <c r="F100" s="7"/>
      <c r="G100" s="7"/>
      <c r="H100" s="7"/>
      <c r="I100" s="7"/>
      <c r="J100" s="7"/>
      <c r="K100" s="10"/>
    </row>
    <row r="101" spans="3:11">
      <c r="C101" s="7"/>
      <c r="D101" s="7"/>
      <c r="E101" s="7"/>
      <c r="F101" s="7"/>
      <c r="G101" s="7"/>
      <c r="H101" s="7"/>
      <c r="I101" s="7"/>
      <c r="J101" s="7"/>
      <c r="K101" s="10"/>
    </row>
    <row r="102" spans="3:11">
      <c r="C102" s="7"/>
      <c r="D102" s="7"/>
      <c r="E102" s="7"/>
      <c r="F102" s="7"/>
      <c r="G102" s="7"/>
      <c r="H102" s="7"/>
      <c r="I102" s="7"/>
      <c r="J102" s="7"/>
      <c r="K102" s="10"/>
    </row>
    <row r="103" spans="3:11">
      <c r="C103" s="7"/>
      <c r="D103" s="7"/>
      <c r="E103" s="7"/>
      <c r="F103" s="7"/>
      <c r="G103" s="7"/>
      <c r="H103" s="7"/>
      <c r="I103" s="7"/>
      <c r="J103" s="7"/>
      <c r="K103" s="10"/>
    </row>
    <row r="104" spans="3:11">
      <c r="C104" s="7"/>
      <c r="D104" s="7"/>
      <c r="E104" s="7"/>
      <c r="F104" s="7"/>
      <c r="G104" s="7"/>
      <c r="H104" s="7"/>
      <c r="I104" s="7"/>
      <c r="J104" s="7"/>
      <c r="K104" s="10"/>
    </row>
    <row r="105" spans="3:11">
      <c r="C105" s="7"/>
      <c r="D105" s="7"/>
      <c r="E105" s="7"/>
      <c r="F105" s="7"/>
      <c r="G105" s="7"/>
      <c r="H105" s="7"/>
      <c r="I105" s="7"/>
      <c r="J105" s="7"/>
      <c r="K105" s="10"/>
    </row>
    <row r="106" spans="3:11">
      <c r="C106" s="7"/>
      <c r="D106" s="7"/>
      <c r="E106" s="7"/>
      <c r="F106" s="7"/>
      <c r="G106" s="7"/>
      <c r="H106" s="7"/>
      <c r="I106" s="7"/>
      <c r="J106" s="7"/>
      <c r="K106" s="10"/>
    </row>
    <row r="107" spans="3:11">
      <c r="C107" s="7"/>
      <c r="D107" s="7"/>
      <c r="E107" s="7"/>
      <c r="F107" s="7"/>
      <c r="G107" s="7"/>
      <c r="H107" s="7"/>
      <c r="I107" s="7"/>
      <c r="J107" s="7"/>
      <c r="K107" s="10"/>
    </row>
    <row r="108" spans="3:11">
      <c r="C108" s="7"/>
      <c r="D108" s="7"/>
      <c r="E108" s="7"/>
      <c r="F108" s="7"/>
      <c r="G108" s="7"/>
      <c r="H108" s="7"/>
      <c r="I108" s="7"/>
      <c r="J108" s="7"/>
      <c r="K108" s="10"/>
    </row>
    <row r="109" spans="3:11">
      <c r="C109" s="7"/>
      <c r="D109" s="7"/>
      <c r="E109" s="7"/>
      <c r="F109" s="7"/>
      <c r="G109" s="7"/>
      <c r="H109" s="7"/>
      <c r="I109" s="7"/>
      <c r="J109" s="7"/>
      <c r="K109" s="10"/>
    </row>
    <row r="110" spans="3:11">
      <c r="C110" s="7"/>
      <c r="D110" s="7"/>
      <c r="E110" s="7"/>
      <c r="F110" s="7"/>
      <c r="G110" s="7"/>
      <c r="H110" s="7"/>
      <c r="I110" s="7"/>
      <c r="J110" s="7"/>
      <c r="K110" s="10"/>
    </row>
    <row r="111" spans="3:11">
      <c r="C111" s="7"/>
      <c r="D111" s="7"/>
      <c r="E111" s="7"/>
      <c r="F111" s="7"/>
      <c r="G111" s="7"/>
      <c r="H111" s="7"/>
      <c r="I111" s="7"/>
      <c r="J111" s="7"/>
      <c r="K111" s="10"/>
    </row>
    <row r="112" spans="3:11">
      <c r="C112" s="7"/>
      <c r="D112" s="7"/>
      <c r="E112" s="7"/>
      <c r="F112" s="7"/>
      <c r="G112" s="7"/>
      <c r="H112" s="7"/>
      <c r="I112" s="7"/>
      <c r="J112" s="7"/>
      <c r="K112" s="10"/>
    </row>
    <row r="113" spans="3:11">
      <c r="C113" s="7"/>
      <c r="D113" s="7"/>
      <c r="E113" s="7"/>
      <c r="F113" s="7"/>
      <c r="G113" s="7"/>
      <c r="H113" s="7"/>
      <c r="I113" s="7"/>
      <c r="J113" s="7"/>
      <c r="K113" s="10"/>
    </row>
    <row r="114" spans="3:11">
      <c r="C114" s="7"/>
      <c r="D114" s="7"/>
      <c r="E114" s="7"/>
      <c r="F114" s="7"/>
      <c r="G114" s="7"/>
      <c r="H114" s="7"/>
      <c r="I114" s="7"/>
      <c r="J114" s="7"/>
      <c r="K114" s="10"/>
    </row>
    <row r="115" spans="3:11">
      <c r="C115" s="7"/>
      <c r="D115" s="7"/>
      <c r="E115" s="7"/>
      <c r="F115" s="7"/>
      <c r="G115" s="7"/>
      <c r="H115" s="7"/>
      <c r="I115" s="7"/>
      <c r="J115" s="7"/>
      <c r="K115" s="10"/>
    </row>
    <row r="116" spans="3:11">
      <c r="C116" s="7"/>
      <c r="D116" s="7"/>
      <c r="E116" s="7"/>
      <c r="F116" s="7"/>
      <c r="G116" s="7"/>
      <c r="H116" s="7"/>
      <c r="I116" s="7"/>
      <c r="J116" s="7"/>
      <c r="K116" s="10"/>
    </row>
    <row r="117" spans="3:11">
      <c r="C117" s="7"/>
      <c r="D117" s="7"/>
      <c r="E117" s="7"/>
      <c r="F117" s="7"/>
      <c r="G117" s="7"/>
      <c r="H117" s="7"/>
      <c r="I117" s="7"/>
      <c r="J117" s="7"/>
      <c r="K117" s="10"/>
    </row>
    <row r="118" spans="3:11">
      <c r="C118" s="7"/>
      <c r="D118" s="7"/>
      <c r="E118" s="7"/>
      <c r="F118" s="7"/>
      <c r="G118" s="7"/>
      <c r="H118" s="7"/>
      <c r="I118" s="7"/>
      <c r="J118" s="7"/>
      <c r="K118" s="10"/>
    </row>
    <row r="119" spans="3:11">
      <c r="C119" s="7"/>
      <c r="D119" s="7"/>
      <c r="E119" s="7"/>
      <c r="F119" s="7"/>
      <c r="G119" s="7"/>
      <c r="H119" s="7"/>
      <c r="I119" s="7"/>
      <c r="J119" s="7"/>
      <c r="K119" s="10"/>
    </row>
    <row r="120" spans="3:11">
      <c r="C120" s="7"/>
      <c r="D120" s="7"/>
      <c r="E120" s="7"/>
      <c r="F120" s="7"/>
      <c r="G120" s="7"/>
      <c r="H120" s="7"/>
      <c r="I120" s="7"/>
      <c r="J120" s="7"/>
      <c r="K120" s="10"/>
    </row>
    <row r="121" spans="3:11">
      <c r="C121" s="7"/>
      <c r="D121" s="7"/>
      <c r="E121" s="7"/>
      <c r="F121" s="7"/>
      <c r="G121" s="7"/>
      <c r="H121" s="7"/>
      <c r="I121" s="7"/>
      <c r="J121" s="7"/>
      <c r="K121" s="10"/>
    </row>
    <row r="122" spans="3:11">
      <c r="C122" s="7"/>
      <c r="D122" s="7"/>
      <c r="E122" s="7"/>
      <c r="F122" s="7"/>
      <c r="G122" s="7"/>
      <c r="H122" s="7"/>
      <c r="I122" s="7"/>
      <c r="J122" s="7"/>
      <c r="K122" s="10"/>
    </row>
    <row r="123" spans="3:11">
      <c r="C123" s="7"/>
      <c r="D123" s="7"/>
      <c r="E123" s="7"/>
      <c r="F123" s="7"/>
      <c r="G123" s="7"/>
      <c r="H123" s="7"/>
      <c r="I123" s="7"/>
      <c r="J123" s="7"/>
      <c r="K123" s="10"/>
    </row>
    <row r="124" spans="3:11">
      <c r="C124" s="7"/>
      <c r="D124" s="7"/>
      <c r="E124" s="7"/>
      <c r="F124" s="7"/>
      <c r="G124" s="7"/>
      <c r="H124" s="7"/>
      <c r="I124" s="7"/>
      <c r="J124" s="7"/>
      <c r="K124" s="10"/>
    </row>
    <row r="125" spans="3:11">
      <c r="C125" s="7"/>
      <c r="D125" s="7"/>
      <c r="E125" s="7"/>
      <c r="F125" s="7"/>
      <c r="G125" s="7"/>
      <c r="H125" s="7"/>
      <c r="I125" s="7"/>
      <c r="J125" s="7"/>
      <c r="K125" s="10"/>
    </row>
    <row r="126" spans="3:11">
      <c r="C126" s="7"/>
      <c r="D126" s="7"/>
      <c r="E126" s="7"/>
      <c r="F126" s="7"/>
      <c r="G126" s="7"/>
      <c r="H126" s="7"/>
      <c r="I126" s="7"/>
      <c r="J126" s="7"/>
      <c r="K126" s="10"/>
    </row>
    <row r="127" spans="3:11">
      <c r="C127" s="7"/>
      <c r="D127" s="7"/>
      <c r="E127" s="7"/>
      <c r="F127" s="7"/>
      <c r="G127" s="7"/>
      <c r="H127" s="7"/>
      <c r="I127" s="7"/>
      <c r="J127" s="7"/>
      <c r="K127" s="10"/>
    </row>
    <row r="128" spans="3:11">
      <c r="C128" s="7"/>
      <c r="D128" s="7"/>
      <c r="E128" s="7"/>
      <c r="F128" s="7"/>
      <c r="G128" s="7"/>
      <c r="H128" s="7"/>
      <c r="I128" s="7"/>
      <c r="J128" s="7"/>
      <c r="K128" s="10"/>
    </row>
    <row r="129" spans="3:11">
      <c r="C129" s="7"/>
      <c r="D129" s="7"/>
      <c r="E129" s="7"/>
      <c r="F129" s="7"/>
      <c r="G129" s="7"/>
      <c r="H129" s="7"/>
      <c r="I129" s="7"/>
      <c r="J129" s="7"/>
      <c r="K129" s="10"/>
    </row>
    <row r="130" spans="3:11">
      <c r="K130" s="10"/>
    </row>
    <row r="131" spans="3:11">
      <c r="K131" s="10"/>
    </row>
    <row r="132" spans="3:11">
      <c r="K132" s="10"/>
    </row>
    <row r="133" spans="3:11">
      <c r="K133" s="10"/>
    </row>
    <row r="134" spans="3:11">
      <c r="K134" s="10"/>
    </row>
    <row r="135" spans="3:11">
      <c r="K135" s="10"/>
    </row>
    <row r="136" spans="3:11">
      <c r="K136" s="10"/>
    </row>
    <row r="137" spans="3:11">
      <c r="K137" s="10"/>
    </row>
    <row r="138" spans="3:11">
      <c r="K138" s="10"/>
    </row>
    <row r="139" spans="3:11">
      <c r="K139" s="10"/>
    </row>
    <row r="140" spans="3:11">
      <c r="K140" s="10"/>
    </row>
    <row r="141" spans="3:11">
      <c r="K141" s="10"/>
    </row>
    <row r="142" spans="3:11">
      <c r="K142" s="10"/>
    </row>
    <row r="143" spans="3:11">
      <c r="K143" s="10"/>
    </row>
    <row r="144" spans="3:11">
      <c r="K144" s="10"/>
    </row>
    <row r="145" spans="11:11">
      <c r="K145" s="10"/>
    </row>
    <row r="146" spans="11:11">
      <c r="K146" s="10"/>
    </row>
    <row r="147" spans="11:11">
      <c r="K147" s="10"/>
    </row>
    <row r="148" spans="11:11">
      <c r="K148" s="10"/>
    </row>
    <row r="149" spans="11:11">
      <c r="K149" s="10"/>
    </row>
    <row r="150" spans="11:11">
      <c r="K150" s="10"/>
    </row>
    <row r="151" spans="11:11">
      <c r="K151" s="10"/>
    </row>
    <row r="152" spans="11:11">
      <c r="K152" s="10"/>
    </row>
    <row r="153" spans="11:11">
      <c r="K153" s="10"/>
    </row>
    <row r="154" spans="11:11">
      <c r="K154" s="10"/>
    </row>
    <row r="155" spans="11:11">
      <c r="K155" s="10"/>
    </row>
    <row r="156" spans="11:11">
      <c r="K156" s="10"/>
    </row>
    <row r="157" spans="11:11">
      <c r="K157" s="10"/>
    </row>
    <row r="158" spans="11:11">
      <c r="K158" s="10"/>
    </row>
    <row r="159" spans="11:11">
      <c r="K159" s="10"/>
    </row>
    <row r="160" spans="11:11">
      <c r="K160" s="10"/>
    </row>
    <row r="161" spans="11:11">
      <c r="K161" s="10"/>
    </row>
    <row r="162" spans="11:11">
      <c r="K162" s="10"/>
    </row>
    <row r="163" spans="11:11">
      <c r="K163" s="10"/>
    </row>
    <row r="164" spans="11:11">
      <c r="K164" s="10"/>
    </row>
    <row r="165" spans="11:11">
      <c r="K165" s="10"/>
    </row>
    <row r="166" spans="11:11">
      <c r="K166" s="10"/>
    </row>
    <row r="167" spans="11:11">
      <c r="K167" s="10"/>
    </row>
    <row r="168" spans="11:11">
      <c r="K168" s="10"/>
    </row>
    <row r="169" spans="11:11">
      <c r="K169" s="10"/>
    </row>
    <row r="170" spans="11:11">
      <c r="K170" s="10"/>
    </row>
    <row r="171" spans="11:11">
      <c r="K171" s="10"/>
    </row>
    <row r="172" spans="11:11">
      <c r="K172" s="10"/>
    </row>
    <row r="173" spans="11:11">
      <c r="K173" s="10"/>
    </row>
    <row r="174" spans="11:11">
      <c r="K174" s="10"/>
    </row>
    <row r="175" spans="11:11">
      <c r="K175" s="10"/>
    </row>
    <row r="176" spans="11:11">
      <c r="K176" s="10"/>
    </row>
    <row r="177" spans="11:11">
      <c r="K177" s="10"/>
    </row>
    <row r="178" spans="11:11">
      <c r="K178" s="10"/>
    </row>
    <row r="179" spans="11:11">
      <c r="K179" s="10"/>
    </row>
    <row r="180" spans="11:11">
      <c r="K180" s="10"/>
    </row>
    <row r="181" spans="11:11">
      <c r="K181" s="10"/>
    </row>
    <row r="182" spans="11:11">
      <c r="K182" s="10"/>
    </row>
    <row r="183" spans="11:11">
      <c r="K183" s="10"/>
    </row>
    <row r="184" spans="11:11">
      <c r="K184" s="10"/>
    </row>
    <row r="185" spans="11:11">
      <c r="K185" s="10"/>
    </row>
    <row r="186" spans="11:11">
      <c r="K186" s="10"/>
    </row>
    <row r="187" spans="11:11">
      <c r="K187" s="10"/>
    </row>
    <row r="188" spans="11:11">
      <c r="K188" s="10"/>
    </row>
    <row r="189" spans="11:11">
      <c r="K189" s="10"/>
    </row>
  </sheetData>
  <mergeCells count="8">
    <mergeCell ref="A1:K1"/>
    <mergeCell ref="A2:K2"/>
    <mergeCell ref="A6:A7"/>
    <mergeCell ref="A3:K3"/>
    <mergeCell ref="A4:K4"/>
    <mergeCell ref="K6:K7"/>
    <mergeCell ref="B6:B7"/>
    <mergeCell ref="C6:H6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P26" sqref="P26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.140625" customWidth="1"/>
    <col min="5" max="5" width="11.85546875" customWidth="1"/>
    <col min="6" max="6" width="10.7109375" hidden="1" customWidth="1"/>
    <col min="7" max="7" width="14" customWidth="1"/>
    <col min="8" max="8" width="11.28515625" customWidth="1"/>
    <col min="9" max="9" width="11.42578125" customWidth="1"/>
    <col min="10" max="10" width="10.5703125" customWidth="1"/>
    <col min="11" max="11" width="10.7109375" hidden="1" customWidth="1"/>
    <col min="12" max="12" width="10" customWidth="1"/>
  </cols>
  <sheetData>
    <row r="1" spans="1:13" ht="18" customHeight="1">
      <c r="A1" s="384" t="s">
        <v>134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</row>
    <row r="2" spans="1:13" ht="18" customHeight="1">
      <c r="A2" s="384" t="s">
        <v>135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ht="19.899999999999999" customHeight="1">
      <c r="A3" s="407" t="s">
        <v>177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</row>
    <row r="4" spans="1:13" ht="19.899999999999999" customHeight="1">
      <c r="A4" s="407" t="s">
        <v>340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</row>
    <row r="5" spans="1:13" ht="6" customHeight="1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</row>
    <row r="6" spans="1:13" ht="19.899999999999999" customHeight="1">
      <c r="A6" s="431" t="s">
        <v>133</v>
      </c>
      <c r="B6" s="433" t="s">
        <v>0</v>
      </c>
      <c r="C6" s="437" t="s">
        <v>173</v>
      </c>
      <c r="D6" s="438"/>
      <c r="E6" s="438"/>
      <c r="F6" s="438"/>
      <c r="G6" s="438"/>
      <c r="H6" s="439"/>
      <c r="I6" s="435" t="s">
        <v>44</v>
      </c>
      <c r="J6" s="301" t="s">
        <v>128</v>
      </c>
      <c r="K6" s="327"/>
      <c r="L6" s="428" t="s">
        <v>306</v>
      </c>
    </row>
    <row r="7" spans="1:13" ht="19.899999999999999" customHeight="1">
      <c r="A7" s="432"/>
      <c r="B7" s="434"/>
      <c r="C7" s="300" t="s">
        <v>53</v>
      </c>
      <c r="D7" s="300" t="s">
        <v>10</v>
      </c>
      <c r="E7" s="300" t="s">
        <v>2</v>
      </c>
      <c r="F7" s="238" t="s">
        <v>23</v>
      </c>
      <c r="G7" s="239" t="s">
        <v>304</v>
      </c>
      <c r="H7" s="307" t="s">
        <v>255</v>
      </c>
      <c r="I7" s="436"/>
      <c r="J7" s="240" t="s">
        <v>15</v>
      </c>
      <c r="K7" s="241" t="s">
        <v>16</v>
      </c>
      <c r="L7" s="429"/>
    </row>
    <row r="8" spans="1:13" ht="10.9" customHeight="1">
      <c r="A8" s="192"/>
      <c r="B8" s="193"/>
      <c r="C8" s="194"/>
      <c r="D8" s="194"/>
      <c r="E8" s="194"/>
      <c r="F8" s="220"/>
      <c r="G8" s="195"/>
      <c r="H8" s="308"/>
      <c r="I8" s="196"/>
      <c r="J8" s="197"/>
      <c r="K8" s="198"/>
      <c r="L8" s="199"/>
    </row>
    <row r="9" spans="1:13" ht="19.899999999999999" customHeight="1">
      <c r="A9" s="322" t="s">
        <v>54</v>
      </c>
      <c r="B9" s="311" t="s">
        <v>55</v>
      </c>
      <c r="C9" s="316">
        <v>116348656</v>
      </c>
      <c r="D9" s="316">
        <v>119091846</v>
      </c>
      <c r="E9" s="316">
        <v>89431116</v>
      </c>
      <c r="F9" s="316">
        <v>7656645.0699999994</v>
      </c>
      <c r="G9" s="316">
        <v>75425724.660000011</v>
      </c>
      <c r="H9" s="316">
        <v>70131459.189999998</v>
      </c>
      <c r="I9" s="316">
        <v>74435740</v>
      </c>
      <c r="J9" s="316">
        <v>14005391.339999989</v>
      </c>
      <c r="K9" s="316">
        <v>43666121.339999989</v>
      </c>
      <c r="L9" s="321">
        <v>84.339464868133831</v>
      </c>
    </row>
    <row r="10" spans="1:13" ht="15" customHeight="1">
      <c r="A10" s="218" t="s">
        <v>56</v>
      </c>
      <c r="B10" s="312" t="s">
        <v>57</v>
      </c>
      <c r="C10" s="252">
        <v>81195659</v>
      </c>
      <c r="D10" s="252">
        <v>78171049</v>
      </c>
      <c r="E10" s="252">
        <v>58033405</v>
      </c>
      <c r="F10" s="252">
        <v>5494160.7800000003</v>
      </c>
      <c r="G10" s="252">
        <v>51157328.960000008</v>
      </c>
      <c r="H10" s="252">
        <v>51157328.960000001</v>
      </c>
      <c r="I10" s="252">
        <v>51157328.960000001</v>
      </c>
      <c r="J10" s="252">
        <v>6876076.0399999917</v>
      </c>
      <c r="K10" s="252">
        <v>27013720.039999992</v>
      </c>
      <c r="L10" s="323">
        <v>88.151520594044086</v>
      </c>
    </row>
    <row r="11" spans="1:13" ht="15" customHeight="1">
      <c r="A11" s="201" t="s">
        <v>58</v>
      </c>
      <c r="B11" s="313" t="s">
        <v>57</v>
      </c>
      <c r="C11" s="202">
        <v>70185320</v>
      </c>
      <c r="D11" s="202">
        <v>67445320</v>
      </c>
      <c r="E11" s="202">
        <v>49825931</v>
      </c>
      <c r="F11" s="202">
        <v>5033241.95</v>
      </c>
      <c r="G11" s="202">
        <v>44776065.210000008</v>
      </c>
      <c r="H11" s="202">
        <v>44776065.210000001</v>
      </c>
      <c r="I11" s="202">
        <v>44776065.210000001</v>
      </c>
      <c r="J11" s="202">
        <v>5049865.7899999917</v>
      </c>
      <c r="K11" s="202">
        <v>22669254.789999992</v>
      </c>
      <c r="L11" s="203">
        <v>89.864984580017193</v>
      </c>
    </row>
    <row r="12" spans="1:13" ht="15" customHeight="1">
      <c r="A12" s="201" t="s">
        <v>59</v>
      </c>
      <c r="B12" s="313" t="s">
        <v>60</v>
      </c>
      <c r="C12" s="202">
        <v>3855498</v>
      </c>
      <c r="D12" s="202">
        <v>3555498</v>
      </c>
      <c r="E12" s="202">
        <v>2591594</v>
      </c>
      <c r="F12" s="202">
        <v>244362.62</v>
      </c>
      <c r="G12" s="202">
        <v>2160710.19</v>
      </c>
      <c r="H12" s="202">
        <v>2160710.19</v>
      </c>
      <c r="I12" s="202">
        <v>2160710.19</v>
      </c>
      <c r="J12" s="202">
        <v>430883.81000000006</v>
      </c>
      <c r="K12" s="202">
        <v>1394787.81</v>
      </c>
      <c r="L12" s="203">
        <v>83.373791959697385</v>
      </c>
      <c r="M12" s="1"/>
    </row>
    <row r="13" spans="1:13" ht="15" customHeight="1">
      <c r="A13" s="201" t="s">
        <v>61</v>
      </c>
      <c r="B13" s="313" t="s">
        <v>62</v>
      </c>
      <c r="C13" s="202">
        <v>7154841</v>
      </c>
      <c r="D13" s="202">
        <v>7170231</v>
      </c>
      <c r="E13" s="202">
        <v>5615880</v>
      </c>
      <c r="F13" s="202">
        <v>216556.21</v>
      </c>
      <c r="G13" s="202">
        <v>4220553.5600000005</v>
      </c>
      <c r="H13" s="202">
        <v>4220553.5599999996</v>
      </c>
      <c r="I13" s="202">
        <v>4220553.5599999996</v>
      </c>
      <c r="J13" s="202">
        <v>1395326.4399999995</v>
      </c>
      <c r="K13" s="202">
        <v>2949677.4399999995</v>
      </c>
      <c r="L13" s="203">
        <v>75.153912832895301</v>
      </c>
    </row>
    <row r="14" spans="1:13" ht="15" customHeight="1">
      <c r="A14" s="201" t="s">
        <v>63</v>
      </c>
      <c r="B14" s="313" t="s">
        <v>64</v>
      </c>
      <c r="C14" s="202">
        <v>16549125</v>
      </c>
      <c r="D14" s="202">
        <v>15859125</v>
      </c>
      <c r="E14" s="202">
        <v>11701411</v>
      </c>
      <c r="F14" s="202">
        <v>1151798.48</v>
      </c>
      <c r="G14" s="202">
        <v>10188699.470000001</v>
      </c>
      <c r="H14" s="202">
        <v>10188699.470000001</v>
      </c>
      <c r="I14" s="202">
        <v>10188699.470000001</v>
      </c>
      <c r="J14" s="202">
        <v>1512711.5299999993</v>
      </c>
      <c r="K14" s="202">
        <v>5670425.5299999993</v>
      </c>
      <c r="L14" s="203">
        <v>87.072400670312334</v>
      </c>
    </row>
    <row r="15" spans="1:13" ht="15" customHeight="1">
      <c r="A15" s="201" t="s">
        <v>65</v>
      </c>
      <c r="B15" s="313" t="s">
        <v>66</v>
      </c>
      <c r="C15" s="202">
        <v>223200</v>
      </c>
      <c r="D15" s="202">
        <v>223200</v>
      </c>
      <c r="E15" s="202">
        <v>167400</v>
      </c>
      <c r="F15" s="202">
        <v>18200</v>
      </c>
      <c r="G15" s="202">
        <v>163800</v>
      </c>
      <c r="H15" s="202">
        <v>163800</v>
      </c>
      <c r="I15" s="202">
        <v>163800</v>
      </c>
      <c r="J15" s="202">
        <v>3600</v>
      </c>
      <c r="K15" s="202">
        <v>59400</v>
      </c>
      <c r="L15" s="203">
        <v>97.849462365591393</v>
      </c>
    </row>
    <row r="16" spans="1:13" ht="15" customHeight="1">
      <c r="A16" s="201" t="s">
        <v>67</v>
      </c>
      <c r="B16" s="313" t="s">
        <v>68</v>
      </c>
      <c r="C16" s="202">
        <v>2405758</v>
      </c>
      <c r="D16" s="202">
        <v>8318558</v>
      </c>
      <c r="E16" s="202">
        <v>7516645</v>
      </c>
      <c r="F16" s="202">
        <v>4676.55</v>
      </c>
      <c r="G16" s="202">
        <v>4046222.33</v>
      </c>
      <c r="H16" s="202">
        <v>4046222.33</v>
      </c>
      <c r="I16" s="202">
        <v>4046222.33</v>
      </c>
      <c r="J16" s="202">
        <v>3470422.67</v>
      </c>
      <c r="K16" s="202">
        <v>4272335.67</v>
      </c>
      <c r="L16" s="203">
        <v>53.830163989386229</v>
      </c>
    </row>
    <row r="17" spans="1:13" ht="15" customHeight="1">
      <c r="A17" s="201" t="s">
        <v>69</v>
      </c>
      <c r="B17" s="313" t="s">
        <v>70</v>
      </c>
      <c r="C17" s="202">
        <v>15174914</v>
      </c>
      <c r="D17" s="202">
        <v>15074914</v>
      </c>
      <c r="E17" s="202">
        <v>11367255</v>
      </c>
      <c r="F17" s="202">
        <v>982066.49</v>
      </c>
      <c r="G17" s="202">
        <v>9510914.0299999993</v>
      </c>
      <c r="H17" s="202">
        <v>4262158.6399999997</v>
      </c>
      <c r="I17" s="202">
        <v>8501626.6099999994</v>
      </c>
      <c r="J17" s="202">
        <v>1856340.9700000007</v>
      </c>
      <c r="K17" s="202">
        <v>5563999.9700000007</v>
      </c>
      <c r="L17" s="203">
        <v>83.669399780333947</v>
      </c>
    </row>
    <row r="18" spans="1:13" ht="15" customHeight="1">
      <c r="A18" s="201" t="s">
        <v>71</v>
      </c>
      <c r="B18" s="313" t="s">
        <v>72</v>
      </c>
      <c r="C18" s="202">
        <v>800000</v>
      </c>
      <c r="D18" s="202">
        <v>800000</v>
      </c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2">
        <v>800000</v>
      </c>
      <c r="L18" s="203">
        <v>0</v>
      </c>
    </row>
    <row r="19" spans="1:13" ht="15" customHeight="1">
      <c r="A19" s="201" t="s">
        <v>73</v>
      </c>
      <c r="B19" s="313" t="s">
        <v>74</v>
      </c>
      <c r="C19" s="202">
        <v>0</v>
      </c>
      <c r="D19" s="202">
        <v>645000</v>
      </c>
      <c r="E19" s="202">
        <v>645000</v>
      </c>
      <c r="F19" s="202">
        <v>5742.77</v>
      </c>
      <c r="G19" s="202">
        <v>358759.87</v>
      </c>
      <c r="H19" s="202">
        <v>313249.78999999998</v>
      </c>
      <c r="I19" s="202">
        <v>378062.63</v>
      </c>
      <c r="J19" s="202">
        <v>286240.13</v>
      </c>
      <c r="K19" s="202">
        <v>-358759.87</v>
      </c>
      <c r="L19" s="203">
        <v>80.801190304885111</v>
      </c>
    </row>
    <row r="20" spans="1:13" ht="18" customHeight="1">
      <c r="A20" s="201"/>
      <c r="B20" s="313"/>
      <c r="C20" s="202"/>
      <c r="D20" s="202"/>
      <c r="E20" s="202"/>
      <c r="F20" s="202"/>
      <c r="G20" s="202"/>
      <c r="H20" s="202"/>
      <c r="I20" s="202"/>
      <c r="J20" s="202"/>
      <c r="K20" s="202"/>
      <c r="L20" s="203" t="s">
        <v>6</v>
      </c>
    </row>
    <row r="21" spans="1:13" ht="19.899999999999999" customHeight="1">
      <c r="A21" s="319" t="s">
        <v>75</v>
      </c>
      <c r="B21" s="314" t="s">
        <v>76</v>
      </c>
      <c r="C21" s="320">
        <v>18526746</v>
      </c>
      <c r="D21" s="320">
        <v>13306463.200000001</v>
      </c>
      <c r="E21" s="320">
        <v>11399981</v>
      </c>
      <c r="F21" s="316">
        <v>450353.24000000005</v>
      </c>
      <c r="G21" s="320">
        <v>5014209.959999999</v>
      </c>
      <c r="H21" s="316">
        <v>4255353.6899999995</v>
      </c>
      <c r="I21" s="320">
        <v>3655658.6799999997</v>
      </c>
      <c r="J21" s="320">
        <v>6385771.040000001</v>
      </c>
      <c r="K21" s="316">
        <v>8292253.2400000021</v>
      </c>
      <c r="L21" s="321">
        <v>43.984371202022174</v>
      </c>
      <c r="M21" s="1" t="s">
        <v>6</v>
      </c>
    </row>
    <row r="22" spans="1:13" ht="15" customHeight="1">
      <c r="A22" s="201">
        <v>100</v>
      </c>
      <c r="B22" s="313" t="s">
        <v>77</v>
      </c>
      <c r="C22" s="202">
        <v>246881</v>
      </c>
      <c r="D22" s="202">
        <v>177576</v>
      </c>
      <c r="E22" s="202">
        <v>177576</v>
      </c>
      <c r="F22" s="202">
        <v>5378.75</v>
      </c>
      <c r="G22" s="202">
        <v>54546.43</v>
      </c>
      <c r="H22" s="202">
        <v>33324.370000000003</v>
      </c>
      <c r="I22" s="202">
        <v>17732.04</v>
      </c>
      <c r="J22" s="202">
        <v>123029.57</v>
      </c>
      <c r="K22" s="202">
        <v>123029.57</v>
      </c>
      <c r="L22" s="203">
        <v>30.717230932107942</v>
      </c>
    </row>
    <row r="23" spans="1:13" ht="15" customHeight="1">
      <c r="A23" s="204" t="s">
        <v>78</v>
      </c>
      <c r="B23" s="251" t="s">
        <v>79</v>
      </c>
      <c r="C23" s="202">
        <v>4602128</v>
      </c>
      <c r="D23" s="202">
        <v>5403728</v>
      </c>
      <c r="E23" s="202">
        <v>4293188</v>
      </c>
      <c r="F23" s="202">
        <v>334551.44999999995</v>
      </c>
      <c r="G23" s="202">
        <v>3156424.42</v>
      </c>
      <c r="H23" s="202">
        <v>3007056.06</v>
      </c>
      <c r="I23" s="202">
        <v>2823893.4299999997</v>
      </c>
      <c r="J23" s="202">
        <v>1136763.58</v>
      </c>
      <c r="K23" s="202">
        <v>2247303.58</v>
      </c>
      <c r="L23" s="203">
        <v>73.521691106934981</v>
      </c>
    </row>
    <row r="24" spans="1:13" ht="15" customHeight="1">
      <c r="A24" s="204" t="s">
        <v>80</v>
      </c>
      <c r="B24" s="251" t="s">
        <v>81</v>
      </c>
      <c r="C24" s="202">
        <v>166433</v>
      </c>
      <c r="D24" s="202">
        <v>48233.73</v>
      </c>
      <c r="E24" s="202">
        <v>48233</v>
      </c>
      <c r="F24" s="202">
        <v>1151.96</v>
      </c>
      <c r="G24" s="202">
        <v>8271.36</v>
      </c>
      <c r="H24" s="202">
        <v>6666.76</v>
      </c>
      <c r="I24" s="202">
        <v>2108.46</v>
      </c>
      <c r="J24" s="202">
        <v>39961.64</v>
      </c>
      <c r="K24" s="202">
        <v>39962.370000000003</v>
      </c>
      <c r="L24" s="203">
        <v>17.148757075031618</v>
      </c>
    </row>
    <row r="25" spans="1:13" ht="15" customHeight="1">
      <c r="A25" s="204" t="s">
        <v>82</v>
      </c>
      <c r="B25" s="251" t="s">
        <v>83</v>
      </c>
      <c r="C25" s="202">
        <v>312205</v>
      </c>
      <c r="D25" s="202">
        <v>87205</v>
      </c>
      <c r="E25" s="202">
        <v>87205</v>
      </c>
      <c r="F25" s="202">
        <v>3078.77</v>
      </c>
      <c r="G25" s="202">
        <v>13628.53</v>
      </c>
      <c r="H25" s="202">
        <v>10549.76</v>
      </c>
      <c r="I25" s="202">
        <v>4343.76</v>
      </c>
      <c r="J25" s="202">
        <v>73576.47</v>
      </c>
      <c r="K25" s="202">
        <v>73576.47</v>
      </c>
      <c r="L25" s="203">
        <v>15.628152055501404</v>
      </c>
    </row>
    <row r="26" spans="1:13" ht="15" customHeight="1">
      <c r="A26" s="204" t="s">
        <v>84</v>
      </c>
      <c r="B26" s="251" t="s">
        <v>85</v>
      </c>
      <c r="C26" s="202">
        <v>1316173</v>
      </c>
      <c r="D26" s="202">
        <v>306063.92000000004</v>
      </c>
      <c r="E26" s="202">
        <v>306064</v>
      </c>
      <c r="F26" s="202">
        <v>33360</v>
      </c>
      <c r="G26" s="202">
        <v>223873.42</v>
      </c>
      <c r="H26" s="202">
        <v>223873.42</v>
      </c>
      <c r="I26" s="202">
        <v>221855.42</v>
      </c>
      <c r="J26" s="202">
        <v>82190.579999999987</v>
      </c>
      <c r="K26" s="202">
        <v>82190.500000000029</v>
      </c>
      <c r="L26" s="203">
        <v>73.145949866694551</v>
      </c>
    </row>
    <row r="27" spans="1:13" ht="15" customHeight="1">
      <c r="A27" s="204" t="s">
        <v>87</v>
      </c>
      <c r="B27" s="251" t="s">
        <v>88</v>
      </c>
      <c r="C27" s="202">
        <v>707102</v>
      </c>
      <c r="D27" s="202">
        <v>138616.57999999999</v>
      </c>
      <c r="E27" s="202">
        <v>138617</v>
      </c>
      <c r="F27" s="202">
        <v>18403.740000000002</v>
      </c>
      <c r="G27" s="202">
        <v>86969.12999999999</v>
      </c>
      <c r="H27" s="202">
        <v>66219.62</v>
      </c>
      <c r="I27" s="202">
        <v>55407.34</v>
      </c>
      <c r="J27" s="202">
        <v>51647.87000000001</v>
      </c>
      <c r="K27" s="202">
        <v>51647.45</v>
      </c>
      <c r="L27" s="203">
        <v>62.74059458796539</v>
      </c>
    </row>
    <row r="28" spans="1:13" ht="15" customHeight="1">
      <c r="A28" s="204" t="s">
        <v>89</v>
      </c>
      <c r="B28" s="251" t="s">
        <v>90</v>
      </c>
      <c r="C28" s="202">
        <v>5576534</v>
      </c>
      <c r="D28" s="202">
        <v>3080634.9699999997</v>
      </c>
      <c r="E28" s="202">
        <v>3080635</v>
      </c>
      <c r="F28" s="202">
        <v>44692.030000000006</v>
      </c>
      <c r="G28" s="202">
        <v>496808.98</v>
      </c>
      <c r="H28" s="202">
        <v>275987.53000000003</v>
      </c>
      <c r="I28" s="202">
        <v>141357.39000000001</v>
      </c>
      <c r="J28" s="202">
        <v>2583826.02</v>
      </c>
      <c r="K28" s="202">
        <v>2583825.9899999998</v>
      </c>
      <c r="L28" s="203">
        <v>67.879496138039968</v>
      </c>
    </row>
    <row r="29" spans="1:13" ht="15" customHeight="1">
      <c r="A29" s="205">
        <v>170</v>
      </c>
      <c r="B29" s="315" t="s">
        <v>126</v>
      </c>
      <c r="C29" s="202">
        <v>3333076</v>
      </c>
      <c r="D29" s="202">
        <v>1577686</v>
      </c>
      <c r="E29" s="202">
        <v>781744</v>
      </c>
      <c r="F29" s="202">
        <v>5016.96</v>
      </c>
      <c r="G29" s="202">
        <v>30785.399999999998</v>
      </c>
      <c r="H29" s="202">
        <v>27052.07</v>
      </c>
      <c r="I29" s="202">
        <v>0</v>
      </c>
      <c r="J29" s="202">
        <v>750958.6</v>
      </c>
      <c r="K29" s="202">
        <v>1546900.6</v>
      </c>
      <c r="L29" s="203">
        <v>81.318478260869568</v>
      </c>
    </row>
    <row r="30" spans="1:13" ht="15" customHeight="1">
      <c r="A30" s="204" t="s">
        <v>91</v>
      </c>
      <c r="B30" s="251" t="s">
        <v>92</v>
      </c>
      <c r="C30" s="202">
        <v>2266214</v>
      </c>
      <c r="D30" s="202">
        <v>1985109</v>
      </c>
      <c r="E30" s="202">
        <v>1985109</v>
      </c>
      <c r="F30" s="202">
        <v>4719.58</v>
      </c>
      <c r="G30" s="202">
        <v>502348.82</v>
      </c>
      <c r="H30" s="202">
        <v>187642.50999999998</v>
      </c>
      <c r="I30" s="202">
        <v>174089.47</v>
      </c>
      <c r="J30" s="202">
        <v>1482760.18</v>
      </c>
      <c r="K30" s="202">
        <v>1482760.18</v>
      </c>
      <c r="L30" s="203">
        <v>45.835542001663434</v>
      </c>
    </row>
    <row r="31" spans="1:13" ht="15" customHeight="1">
      <c r="A31" s="201">
        <v>190</v>
      </c>
      <c r="B31" s="313" t="s">
        <v>93</v>
      </c>
      <c r="C31" s="202">
        <v>0</v>
      </c>
      <c r="D31" s="202">
        <v>501610</v>
      </c>
      <c r="E31" s="202">
        <v>501610</v>
      </c>
      <c r="F31" s="343">
        <v>0</v>
      </c>
      <c r="G31" s="202">
        <v>440553.47</v>
      </c>
      <c r="H31" s="202">
        <v>416981.59</v>
      </c>
      <c r="I31" s="202">
        <v>214871.37</v>
      </c>
      <c r="J31" s="202">
        <v>61056.530000000028</v>
      </c>
      <c r="K31" s="202">
        <v>-440553.47</v>
      </c>
      <c r="L31" s="203">
        <v>21.159785301403801</v>
      </c>
    </row>
    <row r="32" spans="1:13" ht="18" customHeight="1">
      <c r="A32" s="201"/>
      <c r="B32" s="313"/>
      <c r="C32" s="202"/>
      <c r="D32" s="202"/>
      <c r="E32" s="202"/>
      <c r="F32" s="202"/>
      <c r="G32" s="202"/>
      <c r="H32" s="202"/>
      <c r="I32" s="202"/>
      <c r="J32" s="202"/>
      <c r="K32" s="202"/>
      <c r="L32" s="203">
        <v>0</v>
      </c>
    </row>
    <row r="33" spans="1:15" ht="19.899999999999999" customHeight="1">
      <c r="A33" s="322" t="s">
        <v>94</v>
      </c>
      <c r="B33" s="311" t="s">
        <v>95</v>
      </c>
      <c r="C33" s="316">
        <v>7743903</v>
      </c>
      <c r="D33" s="316">
        <v>5457226.2199999997</v>
      </c>
      <c r="E33" s="320">
        <v>5457226.2199999997</v>
      </c>
      <c r="F33" s="316">
        <v>300996.26999999996</v>
      </c>
      <c r="G33" s="316">
        <v>2700084.5</v>
      </c>
      <c r="H33" s="316">
        <v>1970232.7700000003</v>
      </c>
      <c r="I33" s="316">
        <v>1816843.59</v>
      </c>
      <c r="J33" s="316">
        <v>2757141.7199999997</v>
      </c>
      <c r="K33" s="316">
        <v>2757141.7199999997</v>
      </c>
      <c r="L33" s="321">
        <v>49.477232409837683</v>
      </c>
      <c r="M33" s="1" t="s">
        <v>6</v>
      </c>
      <c r="N33" s="1" t="s">
        <v>6</v>
      </c>
      <c r="O33" s="1"/>
    </row>
    <row r="34" spans="1:15" ht="15" customHeight="1">
      <c r="A34" s="201" t="s">
        <v>96</v>
      </c>
      <c r="B34" s="313" t="s">
        <v>97</v>
      </c>
      <c r="C34" s="202">
        <v>546753</v>
      </c>
      <c r="D34" s="202">
        <v>245653</v>
      </c>
      <c r="E34" s="202">
        <v>245653</v>
      </c>
      <c r="F34" s="202">
        <v>3448.2</v>
      </c>
      <c r="G34" s="202">
        <v>35327.61</v>
      </c>
      <c r="H34" s="202">
        <v>31925.629999999997</v>
      </c>
      <c r="I34" s="202">
        <v>29774.51</v>
      </c>
      <c r="J34" s="202">
        <v>210325.39</v>
      </c>
      <c r="K34" s="202">
        <v>210325.39</v>
      </c>
      <c r="L34" s="203">
        <v>14.381102612221305</v>
      </c>
    </row>
    <row r="35" spans="1:15" ht="15" customHeight="1">
      <c r="A35" s="204" t="s">
        <v>98</v>
      </c>
      <c r="B35" s="251" t="s">
        <v>99</v>
      </c>
      <c r="C35" s="202">
        <v>997856</v>
      </c>
      <c r="D35" s="202">
        <v>273821</v>
      </c>
      <c r="E35" s="202">
        <v>273821</v>
      </c>
      <c r="F35" s="202">
        <v>7262.2399999999989</v>
      </c>
      <c r="G35" s="202">
        <v>179032.56</v>
      </c>
      <c r="H35" s="202">
        <v>161877.49999999997</v>
      </c>
      <c r="I35" s="202">
        <v>140092.61999999997</v>
      </c>
      <c r="J35" s="202">
        <v>94788.44</v>
      </c>
      <c r="K35" s="202">
        <v>94788.44</v>
      </c>
      <c r="L35" s="203">
        <v>65.383064118529987</v>
      </c>
    </row>
    <row r="36" spans="1:15" ht="15" customHeight="1">
      <c r="A36" s="204" t="s">
        <v>100</v>
      </c>
      <c r="B36" s="251" t="s">
        <v>101</v>
      </c>
      <c r="C36" s="202">
        <v>1077438</v>
      </c>
      <c r="D36" s="202">
        <v>484887.33999999997</v>
      </c>
      <c r="E36" s="202">
        <v>484887.33999999997</v>
      </c>
      <c r="F36" s="202">
        <v>70338.099999999991</v>
      </c>
      <c r="G36" s="202">
        <v>364611.64999999997</v>
      </c>
      <c r="H36" s="202">
        <v>162941.57</v>
      </c>
      <c r="I36" s="202">
        <v>110003.47999999998</v>
      </c>
      <c r="J36" s="202">
        <v>120275.69</v>
      </c>
      <c r="K36" s="202">
        <v>120275.69</v>
      </c>
      <c r="L36" s="203">
        <v>75.19512676903463</v>
      </c>
    </row>
    <row r="37" spans="1:15" ht="15" customHeight="1">
      <c r="A37" s="204" t="s">
        <v>102</v>
      </c>
      <c r="B37" s="251" t="s">
        <v>103</v>
      </c>
      <c r="C37" s="202">
        <v>406407</v>
      </c>
      <c r="D37" s="202">
        <v>169516</v>
      </c>
      <c r="E37" s="202">
        <v>169516</v>
      </c>
      <c r="F37" s="202">
        <v>23625.809999999998</v>
      </c>
      <c r="G37" s="202">
        <v>125552.46999999999</v>
      </c>
      <c r="H37" s="202">
        <v>101232.59</v>
      </c>
      <c r="I37" s="202">
        <v>96006.17</v>
      </c>
      <c r="J37" s="202">
        <v>43963.530000000013</v>
      </c>
      <c r="K37" s="202">
        <v>43963.530000000013</v>
      </c>
      <c r="L37" s="203">
        <v>74.065262276127314</v>
      </c>
    </row>
    <row r="38" spans="1:15" ht="15" customHeight="1">
      <c r="A38" s="204" t="s">
        <v>104</v>
      </c>
      <c r="B38" s="251" t="s">
        <v>105</v>
      </c>
      <c r="C38" s="202">
        <v>443589</v>
      </c>
      <c r="D38" s="202">
        <v>304098.83</v>
      </c>
      <c r="E38" s="202">
        <v>304098.83</v>
      </c>
      <c r="F38" s="202">
        <v>13749.8</v>
      </c>
      <c r="G38" s="202">
        <v>239535.66999999995</v>
      </c>
      <c r="H38" s="202">
        <v>143854.25</v>
      </c>
      <c r="I38" s="202">
        <v>142894.35999999999</v>
      </c>
      <c r="J38" s="202">
        <v>64563.160000000062</v>
      </c>
      <c r="K38" s="202">
        <v>64563.160000000062</v>
      </c>
      <c r="L38" s="203">
        <v>78.76902058452508</v>
      </c>
    </row>
    <row r="39" spans="1:15" ht="15" customHeight="1">
      <c r="A39" s="204" t="s">
        <v>106</v>
      </c>
      <c r="B39" s="251" t="s">
        <v>107</v>
      </c>
      <c r="C39" s="202">
        <v>987180</v>
      </c>
      <c r="D39" s="202">
        <v>982072.44</v>
      </c>
      <c r="E39" s="202">
        <v>982072.44</v>
      </c>
      <c r="F39" s="202">
        <v>31292.420000000002</v>
      </c>
      <c r="G39" s="202">
        <v>294907.90999999997</v>
      </c>
      <c r="H39" s="202">
        <v>227556.19</v>
      </c>
      <c r="I39" s="202">
        <v>198872.46000000002</v>
      </c>
      <c r="J39" s="202">
        <v>687164.53</v>
      </c>
      <c r="K39" s="202">
        <v>687164.53</v>
      </c>
      <c r="L39" s="203">
        <v>30.029140212915458</v>
      </c>
    </row>
    <row r="40" spans="1:15" ht="15" customHeight="1">
      <c r="A40" s="204" t="s">
        <v>108</v>
      </c>
      <c r="B40" s="251" t="s">
        <v>109</v>
      </c>
      <c r="C40" s="202">
        <v>910470</v>
      </c>
      <c r="D40" s="202">
        <v>772771.39</v>
      </c>
      <c r="E40" s="202">
        <v>772771.39</v>
      </c>
      <c r="F40" s="202">
        <v>60230.32</v>
      </c>
      <c r="G40" s="202">
        <v>267807.26</v>
      </c>
      <c r="H40" s="202">
        <v>201018.90000000002</v>
      </c>
      <c r="I40" s="202">
        <v>177725.61000000002</v>
      </c>
      <c r="J40" s="202">
        <v>504964.13</v>
      </c>
      <c r="K40" s="202">
        <v>504964.13</v>
      </c>
      <c r="L40" s="203">
        <v>34.655431537132863</v>
      </c>
    </row>
    <row r="41" spans="1:15" ht="15" customHeight="1">
      <c r="A41" s="204" t="s">
        <v>110</v>
      </c>
      <c r="B41" s="251" t="s">
        <v>111</v>
      </c>
      <c r="C41" s="202">
        <v>1721563</v>
      </c>
      <c r="D41" s="202">
        <v>1719716.22</v>
      </c>
      <c r="E41" s="202">
        <v>1719716.22</v>
      </c>
      <c r="F41" s="202">
        <v>63153.209999999992</v>
      </c>
      <c r="G41" s="202">
        <v>937911.5</v>
      </c>
      <c r="H41" s="202">
        <v>807234.15000000014</v>
      </c>
      <c r="I41" s="202">
        <v>740689.18000000017</v>
      </c>
      <c r="J41" s="202">
        <v>781804.72</v>
      </c>
      <c r="K41" s="202">
        <v>781804.72</v>
      </c>
      <c r="L41" s="203">
        <v>54.538736629465532</v>
      </c>
    </row>
    <row r="42" spans="1:15" ht="15" customHeight="1">
      <c r="A42" s="204" t="s">
        <v>112</v>
      </c>
      <c r="B42" s="251" t="s">
        <v>113</v>
      </c>
      <c r="C42" s="202">
        <v>652647</v>
      </c>
      <c r="D42" s="202">
        <v>335650</v>
      </c>
      <c r="E42" s="202">
        <v>335650</v>
      </c>
      <c r="F42" s="202">
        <v>27755.18</v>
      </c>
      <c r="G42" s="202">
        <v>178308.63</v>
      </c>
      <c r="H42" s="202">
        <v>125989.77</v>
      </c>
      <c r="I42" s="202">
        <v>116993.28</v>
      </c>
      <c r="J42" s="202">
        <v>157341.37</v>
      </c>
      <c r="K42" s="202">
        <v>157341.37</v>
      </c>
      <c r="L42" s="203">
        <v>53.123381498584834</v>
      </c>
    </row>
    <row r="43" spans="1:15" ht="15" customHeight="1">
      <c r="A43" s="201">
        <v>290</v>
      </c>
      <c r="B43" s="251" t="s">
        <v>114</v>
      </c>
      <c r="C43" s="202">
        <v>0</v>
      </c>
      <c r="D43" s="202">
        <v>169040</v>
      </c>
      <c r="E43" s="202">
        <v>169040</v>
      </c>
      <c r="F43" s="202">
        <v>140.99</v>
      </c>
      <c r="G43" s="202">
        <v>77089.240000000005</v>
      </c>
      <c r="H43" s="202">
        <v>6602.2199999999993</v>
      </c>
      <c r="I43" s="202">
        <v>63791.92</v>
      </c>
      <c r="J43" s="202" t="s">
        <v>6</v>
      </c>
      <c r="K43" s="202" t="s">
        <v>6</v>
      </c>
      <c r="L43" s="203">
        <v>45.604141031708473</v>
      </c>
    </row>
    <row r="44" spans="1:15" ht="18.600000000000001" customHeight="1">
      <c r="A44" s="201"/>
      <c r="B44" s="251"/>
      <c r="C44" s="202"/>
      <c r="D44" s="202"/>
      <c r="E44" s="202"/>
      <c r="F44" s="202"/>
      <c r="G44" s="202"/>
      <c r="H44" s="202"/>
      <c r="I44" s="202"/>
      <c r="J44" s="202"/>
      <c r="K44" s="202"/>
      <c r="L44" s="203" t="s">
        <v>6</v>
      </c>
    </row>
    <row r="45" spans="1:15" ht="19.899999999999999" customHeight="1">
      <c r="A45" s="322">
        <v>4</v>
      </c>
      <c r="B45" s="316" t="s">
        <v>115</v>
      </c>
      <c r="C45" s="316">
        <v>2503569</v>
      </c>
      <c r="D45" s="316">
        <v>2188964.63</v>
      </c>
      <c r="E45" s="316">
        <v>2188965</v>
      </c>
      <c r="F45" s="316">
        <v>119954.3</v>
      </c>
      <c r="G45" s="316">
        <v>1381429.83</v>
      </c>
      <c r="H45" s="324">
        <v>937953.16999999993</v>
      </c>
      <c r="I45" s="316">
        <v>831263.67</v>
      </c>
      <c r="J45" s="316">
        <v>807535.16999999993</v>
      </c>
      <c r="K45" s="316">
        <v>807534.79999999981</v>
      </c>
      <c r="L45" s="321">
        <v>63.108813069190241</v>
      </c>
    </row>
    <row r="46" spans="1:15" ht="15" customHeight="1">
      <c r="A46" s="201">
        <v>430</v>
      </c>
      <c r="B46" s="317" t="s">
        <v>116</v>
      </c>
      <c r="C46" s="202">
        <v>2503569</v>
      </c>
      <c r="D46" s="202">
        <v>2048124.63</v>
      </c>
      <c r="E46" s="202">
        <v>2048125</v>
      </c>
      <c r="F46" s="202">
        <v>119954.3</v>
      </c>
      <c r="G46" s="202">
        <v>1254568.49</v>
      </c>
      <c r="H46" s="202">
        <v>917703.71</v>
      </c>
      <c r="I46" s="202">
        <v>717100.38</v>
      </c>
      <c r="J46" s="202">
        <v>793556.51</v>
      </c>
      <c r="K46" s="202">
        <v>793556.1399999999</v>
      </c>
      <c r="L46" s="203">
        <v>61.254488373512359</v>
      </c>
    </row>
    <row r="47" spans="1:15" ht="15" customHeight="1">
      <c r="A47" s="201">
        <v>490</v>
      </c>
      <c r="B47" s="251" t="s">
        <v>117</v>
      </c>
      <c r="C47" s="202">
        <v>0</v>
      </c>
      <c r="D47" s="202">
        <v>140840</v>
      </c>
      <c r="E47" s="202">
        <v>140840</v>
      </c>
      <c r="F47" s="202">
        <v>0</v>
      </c>
      <c r="G47" s="202">
        <v>126861.34</v>
      </c>
      <c r="H47" s="202">
        <v>20249.46</v>
      </c>
      <c r="I47" s="202">
        <v>114163.29</v>
      </c>
      <c r="J47" s="202">
        <v>13978.660000000003</v>
      </c>
      <c r="K47" s="202">
        <v>-126861.34</v>
      </c>
      <c r="L47" s="203">
        <v>90.074794092587325</v>
      </c>
    </row>
    <row r="48" spans="1:15" ht="18" customHeight="1">
      <c r="A48" s="206"/>
      <c r="B48" s="318"/>
      <c r="C48" s="202"/>
      <c r="D48" s="242"/>
      <c r="E48" s="242"/>
      <c r="F48" s="202" t="s">
        <v>6</v>
      </c>
      <c r="G48" s="207"/>
      <c r="H48" s="310"/>
      <c r="I48" s="207"/>
      <c r="J48" s="207"/>
      <c r="K48" s="207"/>
      <c r="L48" s="203" t="s">
        <v>6</v>
      </c>
    </row>
    <row r="49" spans="1:16" ht="19.899999999999999" customHeight="1">
      <c r="A49" s="322" t="s">
        <v>118</v>
      </c>
      <c r="B49" s="311" t="s">
        <v>129</v>
      </c>
      <c r="C49" s="200">
        <v>13519059</v>
      </c>
      <c r="D49" s="200">
        <v>3570691.7</v>
      </c>
      <c r="E49" s="200">
        <v>3561456.7</v>
      </c>
      <c r="F49" s="200">
        <v>394592.36999999994</v>
      </c>
      <c r="G49" s="200">
        <v>1954881.8000000003</v>
      </c>
      <c r="H49" s="309">
        <v>1933087.57</v>
      </c>
      <c r="I49" s="200">
        <v>1838940.1300000001</v>
      </c>
      <c r="J49" s="200">
        <v>1606574.9</v>
      </c>
      <c r="K49" s="200">
        <v>1615809.9</v>
      </c>
      <c r="L49" s="219">
        <v>54.889949946604709</v>
      </c>
      <c r="N49" s="1" t="s">
        <v>6</v>
      </c>
    </row>
    <row r="50" spans="1:16" ht="15" customHeight="1">
      <c r="A50" s="201" t="s">
        <v>119</v>
      </c>
      <c r="B50" s="313" t="s">
        <v>137</v>
      </c>
      <c r="C50" s="202">
        <v>118164</v>
      </c>
      <c r="D50" s="202">
        <v>97858</v>
      </c>
      <c r="E50" s="202">
        <v>88623</v>
      </c>
      <c r="F50" s="202">
        <v>3777.62</v>
      </c>
      <c r="G50" s="202">
        <v>33998.579999999994</v>
      </c>
      <c r="H50" s="202">
        <v>33998.58</v>
      </c>
      <c r="I50" s="202">
        <v>33998.58</v>
      </c>
      <c r="J50" s="202">
        <v>54624.420000000006</v>
      </c>
      <c r="K50" s="202">
        <v>63859.420000000006</v>
      </c>
      <c r="L50" s="203">
        <v>38.36315629125621</v>
      </c>
    </row>
    <row r="51" spans="1:16" ht="15" customHeight="1">
      <c r="A51" s="204" t="s">
        <v>120</v>
      </c>
      <c r="B51" s="251" t="s">
        <v>86</v>
      </c>
      <c r="C51" s="202">
        <v>11651426</v>
      </c>
      <c r="D51" s="202">
        <v>2980522.7</v>
      </c>
      <c r="E51" s="202">
        <v>2980522.7</v>
      </c>
      <c r="F51" s="202">
        <v>382621.56999999995</v>
      </c>
      <c r="G51" s="202">
        <v>1766461.0300000003</v>
      </c>
      <c r="H51" s="202">
        <v>1766462.03</v>
      </c>
      <c r="I51" s="202">
        <v>1766462.03</v>
      </c>
      <c r="J51" s="202">
        <v>1214061.67</v>
      </c>
      <c r="K51" s="202">
        <v>1214061.67</v>
      </c>
      <c r="L51" s="203">
        <v>59.26685376360328</v>
      </c>
    </row>
    <row r="52" spans="1:16" ht="15" customHeight="1">
      <c r="A52" s="201">
        <v>620</v>
      </c>
      <c r="B52" s="251" t="s">
        <v>121</v>
      </c>
      <c r="C52" s="202">
        <v>1464188</v>
      </c>
      <c r="D52" s="202">
        <v>154030</v>
      </c>
      <c r="E52" s="202">
        <v>154030</v>
      </c>
      <c r="F52" s="202">
        <v>8193.18</v>
      </c>
      <c r="G52" s="202">
        <v>104774.73000000001</v>
      </c>
      <c r="H52" s="202">
        <v>82980.5</v>
      </c>
      <c r="I52" s="202">
        <v>37579.519999999997</v>
      </c>
      <c r="J52" s="202">
        <v>49255.26999999999</v>
      </c>
      <c r="K52" s="202">
        <v>49255.26999999999</v>
      </c>
      <c r="L52" s="203">
        <v>68.022287866000141</v>
      </c>
    </row>
    <row r="53" spans="1:16" ht="15" customHeight="1">
      <c r="A53" s="243">
        <v>640</v>
      </c>
      <c r="B53" s="251" t="s">
        <v>305</v>
      </c>
      <c r="C53" s="202">
        <v>159266</v>
      </c>
      <c r="D53" s="202">
        <v>159266</v>
      </c>
      <c r="E53" s="202">
        <v>159266</v>
      </c>
      <c r="F53" s="202">
        <v>0</v>
      </c>
      <c r="G53" s="202">
        <v>0</v>
      </c>
      <c r="H53" s="202">
        <v>0</v>
      </c>
      <c r="I53" s="202">
        <v>0</v>
      </c>
      <c r="J53" s="202">
        <v>159266</v>
      </c>
      <c r="K53" s="202">
        <v>159266</v>
      </c>
      <c r="L53" s="203"/>
    </row>
    <row r="54" spans="1:16" ht="15" customHeight="1">
      <c r="A54" s="201" t="s">
        <v>122</v>
      </c>
      <c r="B54" s="313" t="s">
        <v>123</v>
      </c>
      <c r="C54" s="202">
        <v>126015</v>
      </c>
      <c r="D54" s="202">
        <v>134015</v>
      </c>
      <c r="E54" s="202">
        <v>134015</v>
      </c>
      <c r="F54" s="202">
        <v>0</v>
      </c>
      <c r="G54" s="202">
        <v>40579.949999999997</v>
      </c>
      <c r="H54" s="202">
        <v>40579.949999999997</v>
      </c>
      <c r="I54" s="202">
        <v>900</v>
      </c>
      <c r="J54" s="202">
        <v>93435.05</v>
      </c>
      <c r="K54" s="202">
        <v>93435.05</v>
      </c>
      <c r="L54" s="203">
        <v>30.280155206506731</v>
      </c>
      <c r="O54" s="1" t="s">
        <v>6</v>
      </c>
    </row>
    <row r="55" spans="1:16" ht="15" customHeight="1">
      <c r="A55" s="201">
        <v>690</v>
      </c>
      <c r="B55" s="251" t="s">
        <v>136</v>
      </c>
      <c r="C55" s="202">
        <v>0</v>
      </c>
      <c r="D55" s="202">
        <v>45000</v>
      </c>
      <c r="E55" s="202">
        <v>45000</v>
      </c>
      <c r="F55" s="202">
        <v>0</v>
      </c>
      <c r="G55" s="202">
        <v>9066.51</v>
      </c>
      <c r="H55" s="202">
        <v>9066.51</v>
      </c>
      <c r="I55" s="202">
        <v>0</v>
      </c>
      <c r="J55" s="202">
        <v>35933.49</v>
      </c>
      <c r="K55" s="202">
        <v>-9066.51</v>
      </c>
      <c r="L55" s="203">
        <v>20.1478</v>
      </c>
    </row>
    <row r="56" spans="1:16" ht="15" customHeight="1">
      <c r="A56" s="201"/>
      <c r="B56" s="202"/>
      <c r="C56" s="202"/>
      <c r="D56" s="202"/>
      <c r="E56" s="202"/>
      <c r="F56" s="202">
        <v>0</v>
      </c>
      <c r="G56" s="202"/>
      <c r="H56" s="202"/>
      <c r="I56" s="202"/>
      <c r="J56" s="202"/>
      <c r="K56" s="202"/>
      <c r="L56" s="203">
        <v>17.655761024182077</v>
      </c>
    </row>
    <row r="57" spans="1:16" ht="19.899999999999999" customHeight="1">
      <c r="A57" s="210" t="s">
        <v>6</v>
      </c>
      <c r="B57" s="325" t="s">
        <v>124</v>
      </c>
      <c r="C57" s="326">
        <v>158641933</v>
      </c>
      <c r="D57" s="326">
        <v>143615191.75</v>
      </c>
      <c r="E57" s="326">
        <v>112038744.92</v>
      </c>
      <c r="F57" s="326">
        <v>8922541.25</v>
      </c>
      <c r="G57" s="326">
        <v>86476330.750000015</v>
      </c>
      <c r="H57" s="326">
        <v>79228086.390000001</v>
      </c>
      <c r="I57" s="326">
        <v>82578446.069999993</v>
      </c>
      <c r="J57" s="326">
        <v>25562414.169999987</v>
      </c>
      <c r="K57" s="316">
        <v>57138860.999999985</v>
      </c>
      <c r="L57" s="321">
        <v>77.184308706552756</v>
      </c>
    </row>
    <row r="58" spans="1:16" ht="19.899999999999999" customHeight="1">
      <c r="A58" s="23"/>
      <c r="B58" s="211"/>
      <c r="C58" s="211"/>
      <c r="D58" s="211"/>
      <c r="E58" s="211"/>
      <c r="F58" s="1" t="s">
        <v>6</v>
      </c>
      <c r="G58" s="211" t="s">
        <v>6</v>
      </c>
      <c r="H58" s="211"/>
      <c r="I58" s="211"/>
      <c r="J58" s="211"/>
      <c r="K58" s="211"/>
      <c r="L58" s="211"/>
      <c r="N58" s="20" t="s">
        <v>6</v>
      </c>
      <c r="P58" t="s">
        <v>6</v>
      </c>
    </row>
    <row r="59" spans="1:16" ht="19.899999999999999" customHeight="1">
      <c r="A59" s="206"/>
      <c r="B59" s="208"/>
      <c r="C59" s="208"/>
      <c r="D59" s="209"/>
      <c r="E59" s="1"/>
      <c r="F59" s="1" t="s">
        <v>6</v>
      </c>
      <c r="G59" s="1" t="s">
        <v>6</v>
      </c>
      <c r="H59" s="1"/>
      <c r="L59" s="20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0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</mergeCells>
  <pageMargins left="0.39370078740157483" right="0.23622047244094491" top="0.55118110236220474" bottom="0.15748031496062992" header="0.31496062992125984" footer="0.31496062992125984"/>
  <pageSetup scale="75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S55"/>
  <sheetViews>
    <sheetView showGridLines="0" showZeros="0" workbookViewId="0">
      <selection activeCell="S28" sqref="S28"/>
    </sheetView>
  </sheetViews>
  <sheetFormatPr baseColWidth="10" defaultRowHeight="12.75"/>
  <cols>
    <col min="1" max="1" width="84.5703125" customWidth="1"/>
    <col min="2" max="2" width="10.7109375" customWidth="1"/>
    <col min="3" max="4" width="11.5703125" hidden="1" customWidth="1"/>
    <col min="5" max="5" width="11.28515625" customWidth="1"/>
    <col min="6" max="6" width="12.42578125" hidden="1" customWidth="1"/>
    <col min="7" max="7" width="12" customWidth="1"/>
    <col min="8" max="8" width="11.7109375" hidden="1" customWidth="1"/>
    <col min="9" max="9" width="0.140625" hidden="1" customWidth="1"/>
    <col min="10" max="10" width="11.5703125" customWidth="1"/>
    <col min="11" max="11" width="11.140625" customWidth="1"/>
    <col min="12" max="12" width="10.7109375" customWidth="1"/>
    <col min="13" max="13" width="12.28515625" customWidth="1"/>
    <col min="14" max="14" width="13.42578125" hidden="1" customWidth="1"/>
    <col min="15" max="16" width="10.140625" customWidth="1"/>
    <col min="17" max="17" width="17.28515625" hidden="1" customWidth="1"/>
  </cols>
  <sheetData>
    <row r="2" spans="1:17" ht="15.75">
      <c r="A2" s="385" t="s">
        <v>336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7" ht="15.75">
      <c r="A3" s="385" t="s">
        <v>135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1:17" ht="15">
      <c r="A4" s="384" t="s">
        <v>256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</row>
    <row r="5" spans="1:17" ht="15">
      <c r="A5" s="384" t="s">
        <v>341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</row>
    <row r="6" spans="1:17" ht="15.75">
      <c r="A6" s="274" t="s">
        <v>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5"/>
      <c r="N6" s="275"/>
    </row>
    <row r="7" spans="1:17" ht="20.45" customHeight="1">
      <c r="A7" s="448" t="s">
        <v>257</v>
      </c>
      <c r="B7" s="440" t="s">
        <v>21</v>
      </c>
      <c r="C7" s="441"/>
      <c r="D7" s="441"/>
      <c r="E7" s="442"/>
      <c r="F7" s="441"/>
      <c r="G7" s="442"/>
      <c r="H7" s="441"/>
      <c r="I7" s="441"/>
      <c r="J7" s="442"/>
      <c r="K7" s="442"/>
      <c r="L7" s="443"/>
      <c r="M7" s="444" t="s">
        <v>216</v>
      </c>
      <c r="N7" s="446" t="s">
        <v>329</v>
      </c>
      <c r="O7" s="428" t="s">
        <v>306</v>
      </c>
    </row>
    <row r="8" spans="1:17" ht="20.45" customHeight="1">
      <c r="A8" s="449"/>
      <c r="B8" s="276" t="s">
        <v>53</v>
      </c>
      <c r="C8" s="342" t="s">
        <v>337</v>
      </c>
      <c r="D8" s="342" t="s">
        <v>328</v>
      </c>
      <c r="E8" s="277" t="s">
        <v>10</v>
      </c>
      <c r="F8" s="277" t="s">
        <v>330</v>
      </c>
      <c r="G8" s="342" t="s">
        <v>2</v>
      </c>
      <c r="H8" s="342" t="s">
        <v>331</v>
      </c>
      <c r="I8" s="342" t="s">
        <v>23</v>
      </c>
      <c r="J8" s="276" t="s">
        <v>304</v>
      </c>
      <c r="K8" s="276" t="s">
        <v>255</v>
      </c>
      <c r="L8" s="276" t="s">
        <v>127</v>
      </c>
      <c r="M8" s="445"/>
      <c r="N8" s="447"/>
      <c r="O8" s="429"/>
    </row>
    <row r="9" spans="1:17" ht="19.5" customHeight="1">
      <c r="A9" s="278" t="s">
        <v>258</v>
      </c>
      <c r="B9" s="355">
        <f>SUM(B10:B18)</f>
        <v>28748221</v>
      </c>
      <c r="C9" s="367">
        <f>SUM(C10:C18)</f>
        <v>-5338276</v>
      </c>
      <c r="D9" s="363">
        <f t="shared" ref="D9" si="0">SUM(D10:D18)</f>
        <v>20826972</v>
      </c>
      <c r="E9" s="250">
        <f t="shared" ref="E9:N9" si="1">SUM(E10:E18)</f>
        <v>7033533</v>
      </c>
      <c r="F9" s="350" t="e">
        <f t="shared" si="1"/>
        <v>#REF!</v>
      </c>
      <c r="G9" s="279">
        <f t="shared" si="1"/>
        <v>7033533</v>
      </c>
      <c r="H9" s="279" t="e">
        <f>SUM(H10:H18)</f>
        <v>#REF!</v>
      </c>
      <c r="I9" s="340">
        <f>SUM(I10:I18)</f>
        <v>1036302</v>
      </c>
      <c r="J9" s="250">
        <f>SUM(J10:J18)</f>
        <v>3490864</v>
      </c>
      <c r="K9" s="250">
        <f t="shared" si="1"/>
        <v>969642.37</v>
      </c>
      <c r="L9" s="250">
        <f>SUM(L10:L18)</f>
        <v>978799.27</v>
      </c>
      <c r="M9" s="250">
        <f>SUM(M10:M18)</f>
        <v>3542669</v>
      </c>
      <c r="N9" s="347" t="e">
        <f t="shared" si="1"/>
        <v>#REF!</v>
      </c>
      <c r="O9" s="280">
        <f>+J9*100/G9</f>
        <v>49.631728464201416</v>
      </c>
      <c r="Q9">
        <f>SUM(Q10:Q18)</f>
        <v>1547763.44</v>
      </c>
    </row>
    <row r="10" spans="1:17" ht="18.600000000000001" customHeight="1">
      <c r="A10" s="281" t="s">
        <v>259</v>
      </c>
      <c r="B10" s="356">
        <v>4639648</v>
      </c>
      <c r="C10" s="368">
        <v>2599820</v>
      </c>
      <c r="D10" s="348">
        <v>5942902</v>
      </c>
      <c r="E10" s="369">
        <v>4296566</v>
      </c>
      <c r="F10" s="297" t="e">
        <f>+E10-#REF!</f>
        <v>#REF!</v>
      </c>
      <c r="G10" s="284">
        <v>4296566</v>
      </c>
      <c r="H10" s="284" t="e">
        <f>+G10-#REF!</f>
        <v>#REF!</v>
      </c>
      <c r="I10" s="284">
        <f>1296566-518329</f>
        <v>778237</v>
      </c>
      <c r="J10" s="285">
        <v>1517247</v>
      </c>
      <c r="K10" s="285">
        <v>264979.95</v>
      </c>
      <c r="L10" s="285">
        <v>449321.85</v>
      </c>
      <c r="M10" s="285">
        <f t="shared" ref="M10:M18" si="2">+G10-J10</f>
        <v>2779319</v>
      </c>
      <c r="N10" s="348" t="e">
        <f>+E10-#REF!-J10</f>
        <v>#REF!</v>
      </c>
      <c r="O10" s="286">
        <f>+J10*100/G10</f>
        <v>35.313015091587097</v>
      </c>
      <c r="Q10">
        <v>518328.52999999997</v>
      </c>
    </row>
    <row r="11" spans="1:17" ht="18.600000000000001" customHeight="1">
      <c r="A11" s="281" t="s">
        <v>260</v>
      </c>
      <c r="B11" s="349">
        <v>352260</v>
      </c>
      <c r="C11" s="368">
        <v>12000</v>
      </c>
      <c r="D11" s="348">
        <v>333532</v>
      </c>
      <c r="E11" s="297">
        <v>270170</v>
      </c>
      <c r="F11" s="297" t="e">
        <f>+E11-#REF!</f>
        <v>#REF!</v>
      </c>
      <c r="G11" s="284">
        <v>270170</v>
      </c>
      <c r="H11" s="284" t="e">
        <f>+G11-#REF!</f>
        <v>#REF!</v>
      </c>
      <c r="I11" s="284">
        <v>8844</v>
      </c>
      <c r="J11" s="285">
        <v>117076</v>
      </c>
      <c r="K11" s="285">
        <v>33185.360000000001</v>
      </c>
      <c r="L11" s="285">
        <v>32751.7</v>
      </c>
      <c r="M11" s="285">
        <f t="shared" si="2"/>
        <v>153094</v>
      </c>
      <c r="N11" s="348" t="e">
        <f>+E11-#REF!-J11</f>
        <v>#REF!</v>
      </c>
      <c r="O11" s="286">
        <f>+J11*100/G11</f>
        <v>43.334196987082208</v>
      </c>
      <c r="Q11">
        <v>22913.17</v>
      </c>
    </row>
    <row r="12" spans="1:17" ht="23.45" customHeight="1">
      <c r="A12" s="287" t="s">
        <v>261</v>
      </c>
      <c r="B12" s="356">
        <v>1104990</v>
      </c>
      <c r="C12" s="368">
        <v>1877497</v>
      </c>
      <c r="D12" s="345">
        <v>2375547</v>
      </c>
      <c r="E12" s="288">
        <v>1106940</v>
      </c>
      <c r="F12" s="297" t="e">
        <f>+E12-#REF!</f>
        <v>#REF!</v>
      </c>
      <c r="G12" s="284">
        <v>1106940</v>
      </c>
      <c r="H12" s="284" t="e">
        <f>+G12-#REF!</f>
        <v>#REF!</v>
      </c>
      <c r="I12" s="284">
        <v>248041</v>
      </c>
      <c r="J12" s="285">
        <v>999534</v>
      </c>
      <c r="K12" s="285">
        <v>340070.99</v>
      </c>
      <c r="L12" s="285">
        <v>278252.15000000002</v>
      </c>
      <c r="M12" s="285">
        <f t="shared" si="2"/>
        <v>107406</v>
      </c>
      <c r="N12" s="348" t="e">
        <f>+E12-#REF!-J12</f>
        <v>#REF!</v>
      </c>
      <c r="O12" s="286">
        <f>+J12*100/G12</f>
        <v>90.297035069651471</v>
      </c>
      <c r="Q12">
        <v>358898.59</v>
      </c>
    </row>
    <row r="13" spans="1:17" ht="16.149999999999999" customHeight="1">
      <c r="A13" s="289" t="s">
        <v>262</v>
      </c>
      <c r="B13" s="356">
        <v>38379</v>
      </c>
      <c r="C13" s="368">
        <v>-7677</v>
      </c>
      <c r="D13" s="353">
        <v>30702</v>
      </c>
      <c r="E13" s="288">
        <v>0</v>
      </c>
      <c r="F13" s="297" t="e">
        <f>+E13-#REF!</f>
        <v>#REF!</v>
      </c>
      <c r="G13" s="290">
        <v>0</v>
      </c>
      <c r="H13" s="284" t="e">
        <f>+G13-#REF!</f>
        <v>#REF!</v>
      </c>
      <c r="I13" s="284">
        <v>0</v>
      </c>
      <c r="J13" s="285">
        <f t="shared" ref="J13:J16" si="3">+I13+Q13</f>
        <v>0</v>
      </c>
      <c r="K13" s="291">
        <v>0</v>
      </c>
      <c r="L13" s="291"/>
      <c r="M13" s="285">
        <f t="shared" si="2"/>
        <v>0</v>
      </c>
      <c r="N13" s="348" t="e">
        <f>+E13-#REF!-J13</f>
        <v>#REF!</v>
      </c>
      <c r="O13" s="286" t="s">
        <v>6</v>
      </c>
      <c r="Q13">
        <v>0</v>
      </c>
    </row>
    <row r="14" spans="1:17" ht="18" customHeight="1">
      <c r="A14" s="289" t="s">
        <v>263</v>
      </c>
      <c r="B14" s="356">
        <v>42953</v>
      </c>
      <c r="C14" s="368">
        <v>-8592</v>
      </c>
      <c r="D14" s="353">
        <v>34361</v>
      </c>
      <c r="E14" s="288">
        <v>0</v>
      </c>
      <c r="F14" s="297" t="e">
        <f>+E14-#REF!</f>
        <v>#REF!</v>
      </c>
      <c r="G14" s="290">
        <v>0</v>
      </c>
      <c r="H14" s="284" t="e">
        <f>+G14-#REF!</f>
        <v>#REF!</v>
      </c>
      <c r="I14" s="284">
        <v>0</v>
      </c>
      <c r="J14" s="285">
        <f t="shared" si="3"/>
        <v>0</v>
      </c>
      <c r="K14" s="291"/>
      <c r="L14" s="291"/>
      <c r="M14" s="285">
        <f t="shared" si="2"/>
        <v>0</v>
      </c>
      <c r="N14" s="348" t="e">
        <f>+E14-#REF!-J14</f>
        <v>#REF!</v>
      </c>
      <c r="O14" s="286" t="s">
        <v>6</v>
      </c>
      <c r="Q14">
        <v>0</v>
      </c>
    </row>
    <row r="15" spans="1:17" ht="17.45" customHeight="1">
      <c r="A15" s="289" t="s">
        <v>264</v>
      </c>
      <c r="B15" s="356">
        <v>2025000</v>
      </c>
      <c r="C15" s="368">
        <v>-1035000</v>
      </c>
      <c r="D15" s="353">
        <v>990000</v>
      </c>
      <c r="E15" s="288">
        <v>0</v>
      </c>
      <c r="F15" s="297" t="e">
        <f>+E15-#REF!</f>
        <v>#REF!</v>
      </c>
      <c r="G15" s="290">
        <v>0</v>
      </c>
      <c r="H15" s="284" t="e">
        <f>+G15-#REF!</f>
        <v>#REF!</v>
      </c>
      <c r="I15" s="284">
        <v>0</v>
      </c>
      <c r="J15" s="285">
        <f t="shared" si="3"/>
        <v>0</v>
      </c>
      <c r="K15" s="291"/>
      <c r="L15" s="291"/>
      <c r="M15" s="285">
        <f t="shared" si="2"/>
        <v>0</v>
      </c>
      <c r="N15" s="348" t="e">
        <f>+E15-#REF!-J15</f>
        <v>#REF!</v>
      </c>
      <c r="O15" s="286" t="s">
        <v>6</v>
      </c>
      <c r="Q15">
        <v>0</v>
      </c>
    </row>
    <row r="16" spans="1:17" ht="12.6" customHeight="1">
      <c r="A16" s="289" t="s">
        <v>265</v>
      </c>
      <c r="B16" s="356">
        <v>2795500</v>
      </c>
      <c r="C16" s="368">
        <v>-2138713</v>
      </c>
      <c r="D16" s="353">
        <v>656787</v>
      </c>
      <c r="E16" s="288">
        <v>0</v>
      </c>
      <c r="F16" s="297" t="e">
        <f>+E16-#REF!</f>
        <v>#REF!</v>
      </c>
      <c r="G16" s="290">
        <v>0</v>
      </c>
      <c r="H16" s="284" t="e">
        <f>+G16-#REF!</f>
        <v>#REF!</v>
      </c>
      <c r="I16" s="284">
        <v>0</v>
      </c>
      <c r="J16" s="285">
        <f t="shared" si="3"/>
        <v>0</v>
      </c>
      <c r="K16" s="291"/>
      <c r="L16" s="291"/>
      <c r="M16" s="285">
        <f t="shared" si="2"/>
        <v>0</v>
      </c>
      <c r="N16" s="348" t="e">
        <f>+E16-#REF!-J16</f>
        <v>#REF!</v>
      </c>
      <c r="O16" s="286" t="s">
        <v>6</v>
      </c>
      <c r="Q16">
        <v>0</v>
      </c>
    </row>
    <row r="17" spans="1:19" ht="15" customHeight="1">
      <c r="A17" s="289" t="s">
        <v>266</v>
      </c>
      <c r="B17" s="356">
        <v>148815</v>
      </c>
      <c r="C17" s="368">
        <v>190094</v>
      </c>
      <c r="D17" s="353">
        <v>338909</v>
      </c>
      <c r="E17" s="282">
        <v>0</v>
      </c>
      <c r="F17" s="349" t="e">
        <f>+E17-#REF!</f>
        <v>#REF!</v>
      </c>
      <c r="G17" s="291">
        <v>0</v>
      </c>
      <c r="H17" s="284" t="e">
        <f>+G17-#REF!</f>
        <v>#REF!</v>
      </c>
      <c r="I17" s="284">
        <v>0</v>
      </c>
      <c r="J17" s="285">
        <v>173368</v>
      </c>
      <c r="K17" s="291">
        <v>63.6</v>
      </c>
      <c r="L17" s="291">
        <v>0</v>
      </c>
      <c r="M17" s="285">
        <f>+G17-J17</f>
        <v>-173368</v>
      </c>
      <c r="N17" s="348" t="e">
        <f>+E17-#REF!-J17</f>
        <v>#REF!</v>
      </c>
      <c r="O17" s="286" t="s">
        <v>6</v>
      </c>
      <c r="Q17">
        <v>64</v>
      </c>
    </row>
    <row r="18" spans="1:19">
      <c r="A18" s="281" t="s">
        <v>267</v>
      </c>
      <c r="B18" s="356">
        <v>17600676</v>
      </c>
      <c r="C18" s="368">
        <v>-6827705</v>
      </c>
      <c r="D18" s="353">
        <v>10124232</v>
      </c>
      <c r="E18" s="282">
        <v>1359857</v>
      </c>
      <c r="F18" s="349" t="e">
        <f>+E18-#REF!</f>
        <v>#REF!</v>
      </c>
      <c r="G18" s="291">
        <v>1359857</v>
      </c>
      <c r="H18" s="284" t="e">
        <f>+G18-#REF!</f>
        <v>#REF!</v>
      </c>
      <c r="I18" s="284">
        <v>1180</v>
      </c>
      <c r="J18" s="285">
        <v>683639</v>
      </c>
      <c r="K18" s="291">
        <v>331342.46999999997</v>
      </c>
      <c r="L18" s="291">
        <v>218473.57</v>
      </c>
      <c r="M18" s="285">
        <f t="shared" si="2"/>
        <v>676218</v>
      </c>
      <c r="N18" s="348" t="e">
        <f>+E18-#REF!-J18</f>
        <v>#REF!</v>
      </c>
      <c r="O18" s="286">
        <f t="shared" ref="O18:O29" si="4">+J18*100/G18</f>
        <v>50.27285957273449</v>
      </c>
      <c r="Q18">
        <v>647559.15</v>
      </c>
    </row>
    <row r="19" spans="1:19" ht="18" customHeight="1">
      <c r="A19" s="292" t="s">
        <v>268</v>
      </c>
      <c r="B19" s="357">
        <f t="shared" ref="B19:N19" si="5">SUM(B20:B40)</f>
        <v>25866664</v>
      </c>
      <c r="C19" s="367">
        <f>SUM(C20:C40)</f>
        <v>5996313</v>
      </c>
      <c r="D19" s="364">
        <f>SUM(D20:D40)+1</f>
        <v>25526485</v>
      </c>
      <c r="E19" s="293">
        <f>SUM(E20:E40)+-1</f>
        <v>15621099</v>
      </c>
      <c r="F19" s="293" t="e">
        <f>SUM(F20:F40)</f>
        <v>#REF!</v>
      </c>
      <c r="G19" s="293">
        <f>SUM(G20:G40)-1</f>
        <v>15621099</v>
      </c>
      <c r="H19" s="293" t="e">
        <f t="shared" si="5"/>
        <v>#REF!</v>
      </c>
      <c r="I19" s="293">
        <f>SUM(I20:I40)</f>
        <v>683105.23</v>
      </c>
      <c r="J19" s="293">
        <f>SUM(J20:J40)</f>
        <v>9339026.6999999993</v>
      </c>
      <c r="K19" s="382">
        <f>SUM(K20:K40)</f>
        <v>4326302.5900000008</v>
      </c>
      <c r="L19" s="293">
        <f t="shared" si="5"/>
        <v>3530814.1300000004</v>
      </c>
      <c r="M19" s="293">
        <f>SUM(M20:M40)-1</f>
        <v>6237114.2999999998</v>
      </c>
      <c r="N19" s="346" t="e">
        <f t="shared" si="5"/>
        <v>#REF!</v>
      </c>
      <c r="O19" s="280">
        <f t="shared" si="4"/>
        <v>59.784696966583461</v>
      </c>
      <c r="P19" s="1"/>
      <c r="Q19">
        <f>SUM(Q20:Q40)</f>
        <v>5733801.9600000018</v>
      </c>
      <c r="S19" s="1" t="s">
        <v>6</v>
      </c>
    </row>
    <row r="20" spans="1:19" ht="16.899999999999999" customHeight="1">
      <c r="A20" s="287" t="s">
        <v>269</v>
      </c>
      <c r="B20" s="358">
        <v>196000</v>
      </c>
      <c r="C20" s="368">
        <v>325180</v>
      </c>
      <c r="D20" s="345">
        <v>291260</v>
      </c>
      <c r="E20" s="294">
        <v>335654</v>
      </c>
      <c r="F20" s="349" t="e">
        <f>+E20-#REF!</f>
        <v>#REF!</v>
      </c>
      <c r="G20" s="294">
        <v>335654</v>
      </c>
      <c r="H20" s="284" t="e">
        <f>+G20-#REF!</f>
        <v>#REF!</v>
      </c>
      <c r="I20" s="284">
        <v>144.38000000000466</v>
      </c>
      <c r="J20" s="285">
        <v>290696</v>
      </c>
      <c r="K20" s="383">
        <v>222868.77</v>
      </c>
      <c r="L20" s="285">
        <v>229122.92</v>
      </c>
      <c r="M20" s="285" t="s">
        <v>6</v>
      </c>
      <c r="N20" s="348" t="e">
        <f>+E20-#REF!-J20</f>
        <v>#REF!</v>
      </c>
      <c r="O20" s="286">
        <f t="shared" si="4"/>
        <v>86.605850071800134</v>
      </c>
      <c r="Q20">
        <v>229775.62</v>
      </c>
    </row>
    <row r="21" spans="1:19" ht="16.149999999999999" customHeight="1">
      <c r="A21" s="287" t="s">
        <v>270</v>
      </c>
      <c r="B21" s="358">
        <v>16381823</v>
      </c>
      <c r="C21" s="368">
        <v>4173241</v>
      </c>
      <c r="D21" s="345">
        <v>16362743</v>
      </c>
      <c r="E21" s="294">
        <v>11132693</v>
      </c>
      <c r="F21" s="349" t="e">
        <f>+E21-#REF!</f>
        <v>#REF!</v>
      </c>
      <c r="G21" s="294">
        <v>11132693</v>
      </c>
      <c r="H21" s="284" t="e">
        <f>+G21-#REF!</f>
        <v>#REF!</v>
      </c>
      <c r="I21" s="284">
        <v>420576</v>
      </c>
      <c r="J21" s="285">
        <v>6581855</v>
      </c>
      <c r="K21" s="383">
        <v>3146973.63</v>
      </c>
      <c r="L21" s="285">
        <v>2262098.86</v>
      </c>
      <c r="M21" s="285">
        <f t="shared" ref="M21:M40" si="6">+G21-J21</f>
        <v>4550838</v>
      </c>
      <c r="N21" s="348" t="e">
        <f>+E21-#REF!-J21</f>
        <v>#REF!</v>
      </c>
      <c r="O21" s="286">
        <f t="shared" si="4"/>
        <v>59.121858475752454</v>
      </c>
      <c r="Q21">
        <v>3836703.64</v>
      </c>
    </row>
    <row r="22" spans="1:19" ht="14.45" customHeight="1">
      <c r="A22" s="287" t="s">
        <v>271</v>
      </c>
      <c r="B22" s="358">
        <v>155763</v>
      </c>
      <c r="C22" s="368">
        <v>98500</v>
      </c>
      <c r="D22" s="345">
        <v>182610</v>
      </c>
      <c r="E22" s="294">
        <v>75922</v>
      </c>
      <c r="F22" s="349" t="e">
        <f>+E22-#REF!</f>
        <v>#REF!</v>
      </c>
      <c r="G22" s="294">
        <v>75922</v>
      </c>
      <c r="H22" s="284" t="e">
        <f>+G22-#REF!</f>
        <v>#REF!</v>
      </c>
      <c r="I22" s="284">
        <v>5268</v>
      </c>
      <c r="J22" s="285">
        <v>75682</v>
      </c>
      <c r="K22" s="383">
        <v>68257.02</v>
      </c>
      <c r="L22" s="285">
        <v>38210.93</v>
      </c>
      <c r="M22" s="285">
        <f t="shared" si="6"/>
        <v>240</v>
      </c>
      <c r="N22" s="348" t="e">
        <f>+E22-#REF!-J22</f>
        <v>#REF!</v>
      </c>
      <c r="O22" s="286">
        <f t="shared" si="4"/>
        <v>99.683886093622405</v>
      </c>
      <c r="Q22">
        <v>66384.52</v>
      </c>
    </row>
    <row r="23" spans="1:19" ht="12.6" customHeight="1">
      <c r="A23" s="287" t="s">
        <v>272</v>
      </c>
      <c r="B23" s="358">
        <v>115314</v>
      </c>
      <c r="C23" s="368">
        <v>0</v>
      </c>
      <c r="D23" s="345">
        <v>113399</v>
      </c>
      <c r="E23" s="294">
        <v>1915</v>
      </c>
      <c r="F23" s="349" t="e">
        <f>+E23-#REF!</f>
        <v>#REF!</v>
      </c>
      <c r="G23" s="294">
        <v>1915</v>
      </c>
      <c r="H23" s="284" t="e">
        <f>+G23-#REF!</f>
        <v>#REF!</v>
      </c>
      <c r="I23" s="284">
        <v>0</v>
      </c>
      <c r="J23" s="285">
        <v>1915</v>
      </c>
      <c r="K23" s="383">
        <v>1915.3</v>
      </c>
      <c r="L23" s="285">
        <v>1915.3</v>
      </c>
      <c r="M23" s="285">
        <f t="shared" si="6"/>
        <v>0</v>
      </c>
      <c r="N23" s="348" t="e">
        <f>+E23-#REF!-J23</f>
        <v>#REF!</v>
      </c>
      <c r="O23" s="286">
        <f t="shared" si="4"/>
        <v>100</v>
      </c>
      <c r="Q23">
        <v>1915.3</v>
      </c>
    </row>
    <row r="24" spans="1:19" ht="14.45" customHeight="1">
      <c r="A24" s="287" t="s">
        <v>273</v>
      </c>
      <c r="B24" s="358">
        <v>1000000</v>
      </c>
      <c r="C24" s="368">
        <v>210000</v>
      </c>
      <c r="D24" s="345">
        <v>973403</v>
      </c>
      <c r="E24" s="294">
        <v>980263</v>
      </c>
      <c r="F24" s="349" t="e">
        <f>+E24-#REF!</f>
        <v>#REF!</v>
      </c>
      <c r="G24" s="294">
        <v>980263</v>
      </c>
      <c r="H24" s="284" t="e">
        <f>+G24-#REF!</f>
        <v>#REF!</v>
      </c>
      <c r="I24" s="284">
        <f>41343.5+23296</f>
        <v>64639.5</v>
      </c>
      <c r="J24" s="285">
        <v>277940</v>
      </c>
      <c r="K24" s="383">
        <v>167730.76</v>
      </c>
      <c r="L24" s="285">
        <v>153167.72</v>
      </c>
      <c r="M24" s="285">
        <f t="shared" si="6"/>
        <v>702323</v>
      </c>
      <c r="N24" s="348" t="e">
        <f>+E24-#REF!-J24</f>
        <v>#REF!</v>
      </c>
      <c r="O24" s="286">
        <f t="shared" si="4"/>
        <v>28.353615305280318</v>
      </c>
      <c r="Q24">
        <v>171957.82</v>
      </c>
    </row>
    <row r="25" spans="1:19" ht="16.899999999999999" customHeight="1">
      <c r="A25" s="287" t="s">
        <v>274</v>
      </c>
      <c r="B25" s="358">
        <v>513000</v>
      </c>
      <c r="C25" s="368">
        <v>436903</v>
      </c>
      <c r="D25" s="345">
        <v>803493</v>
      </c>
      <c r="E25" s="294">
        <v>148054</v>
      </c>
      <c r="F25" s="349" t="e">
        <f>+E25-#REF!</f>
        <v>#REF!</v>
      </c>
      <c r="G25" s="294">
        <v>148054</v>
      </c>
      <c r="H25" s="284" t="e">
        <f>+G25-#REF!</f>
        <v>#REF!</v>
      </c>
      <c r="I25" s="284">
        <v>15694.770000000004</v>
      </c>
      <c r="J25" s="285">
        <v>146410</v>
      </c>
      <c r="K25" s="383">
        <v>715.58</v>
      </c>
      <c r="L25" s="285">
        <v>715.58</v>
      </c>
      <c r="M25" s="285">
        <f t="shared" si="6"/>
        <v>1644</v>
      </c>
      <c r="N25" s="348" t="e">
        <f>+E25-#REF!-J25</f>
        <v>#REF!</v>
      </c>
      <c r="O25" s="286">
        <f t="shared" si="4"/>
        <v>98.889594337201288</v>
      </c>
      <c r="Q25">
        <v>130715.23</v>
      </c>
    </row>
    <row r="26" spans="1:19" ht="14.45" customHeight="1">
      <c r="A26" s="287" t="s">
        <v>275</v>
      </c>
      <c r="B26" s="358">
        <v>1000000</v>
      </c>
      <c r="C26" s="368">
        <v>-100000</v>
      </c>
      <c r="D26" s="345">
        <v>846797</v>
      </c>
      <c r="E26" s="294">
        <v>162198</v>
      </c>
      <c r="F26" s="349" t="e">
        <f>+E26-#REF!</f>
        <v>#REF!</v>
      </c>
      <c r="G26" s="294">
        <v>162198</v>
      </c>
      <c r="H26" s="284" t="e">
        <f>+G26-#REF!</f>
        <v>#REF!</v>
      </c>
      <c r="I26" s="284">
        <v>0</v>
      </c>
      <c r="J26" s="285">
        <v>109515</v>
      </c>
      <c r="K26" s="383">
        <v>3210</v>
      </c>
      <c r="L26" s="285">
        <v>3210</v>
      </c>
      <c r="M26" s="285">
        <f t="shared" si="6"/>
        <v>52683</v>
      </c>
      <c r="N26" s="348" t="e">
        <f>+E26-#REF!-J26</f>
        <v>#REF!</v>
      </c>
      <c r="O26" s="286">
        <f t="shared" si="4"/>
        <v>67.519328228461504</v>
      </c>
      <c r="Q26">
        <v>53202.54</v>
      </c>
    </row>
    <row r="27" spans="1:19" ht="16.899999999999999" customHeight="1">
      <c r="A27" s="287" t="s">
        <v>276</v>
      </c>
      <c r="B27" s="358">
        <v>1275000</v>
      </c>
      <c r="C27" s="368">
        <v>500472</v>
      </c>
      <c r="D27" s="345">
        <v>904803</v>
      </c>
      <c r="E27" s="294">
        <v>1054313</v>
      </c>
      <c r="F27" s="349" t="e">
        <f>+E27-#REF!</f>
        <v>#REF!</v>
      </c>
      <c r="G27" s="294">
        <v>1054313</v>
      </c>
      <c r="H27" s="284" t="e">
        <f>+G27-#REF!</f>
        <v>#REF!</v>
      </c>
      <c r="I27" s="284">
        <v>76790</v>
      </c>
      <c r="J27" s="285">
        <v>982046</v>
      </c>
      <c r="K27" s="383">
        <v>454128.82</v>
      </c>
      <c r="L27" s="285">
        <v>588514.81000000006</v>
      </c>
      <c r="M27" s="285">
        <f t="shared" si="6"/>
        <v>72267</v>
      </c>
      <c r="N27" s="348" t="e">
        <f>+E27-#REF!-J27</f>
        <v>#REF!</v>
      </c>
      <c r="O27" s="286">
        <f t="shared" si="4"/>
        <v>93.145583901554858</v>
      </c>
      <c r="Q27">
        <v>795313.9</v>
      </c>
    </row>
    <row r="28" spans="1:19" ht="25.15" customHeight="1">
      <c r="A28" s="287" t="s">
        <v>277</v>
      </c>
      <c r="B28" s="358">
        <v>1372996</v>
      </c>
      <c r="C28" s="368">
        <v>78000</v>
      </c>
      <c r="D28" s="345">
        <v>1291990</v>
      </c>
      <c r="E28" s="294">
        <v>717330</v>
      </c>
      <c r="F28" s="349" t="e">
        <f>+E28-#REF!</f>
        <v>#REF!</v>
      </c>
      <c r="G28" s="294">
        <v>717330</v>
      </c>
      <c r="H28" s="284" t="e">
        <f>+G28-#REF!</f>
        <v>#REF!</v>
      </c>
      <c r="I28" s="284">
        <v>14103</v>
      </c>
      <c r="J28" s="285">
        <v>219606</v>
      </c>
      <c r="K28" s="383">
        <v>112208.56</v>
      </c>
      <c r="L28" s="285">
        <v>104429.81</v>
      </c>
      <c r="M28" s="285">
        <f t="shared" si="6"/>
        <v>497724</v>
      </c>
      <c r="N28" s="348" t="e">
        <f>+E28-#REF!-J28</f>
        <v>#REF!</v>
      </c>
      <c r="O28" s="286">
        <f t="shared" si="4"/>
        <v>30.614361590899588</v>
      </c>
      <c r="Q28">
        <v>145022.95000000001</v>
      </c>
    </row>
    <row r="29" spans="1:19" ht="14.45" customHeight="1">
      <c r="A29" s="287" t="s">
        <v>278</v>
      </c>
      <c r="B29" s="358">
        <v>379970</v>
      </c>
      <c r="C29" s="368">
        <v>-50085</v>
      </c>
      <c r="D29" s="345">
        <v>328817</v>
      </c>
      <c r="E29" s="294">
        <v>29280</v>
      </c>
      <c r="F29" s="349" t="e">
        <f>+E29-#REF!</f>
        <v>#REF!</v>
      </c>
      <c r="G29" s="294">
        <v>29280</v>
      </c>
      <c r="H29" s="284" t="e">
        <f>+G29-#REF!</f>
        <v>#REF!</v>
      </c>
      <c r="I29" s="284">
        <v>4280</v>
      </c>
      <c r="J29" s="285">
        <v>25728</v>
      </c>
      <c r="K29" s="383">
        <v>1068.1600000000001</v>
      </c>
      <c r="L29" s="285">
        <v>1068</v>
      </c>
      <c r="M29" s="285">
        <f t="shared" si="6"/>
        <v>3552</v>
      </c>
      <c r="N29" s="348" t="e">
        <f>+E29-#REF!-J29</f>
        <v>#REF!</v>
      </c>
      <c r="O29" s="286">
        <f t="shared" si="4"/>
        <v>87.868852459016395</v>
      </c>
      <c r="Q29">
        <v>1068.1600000000001</v>
      </c>
    </row>
    <row r="30" spans="1:19" ht="15.6" customHeight="1">
      <c r="A30" s="287" t="s">
        <v>279</v>
      </c>
      <c r="B30" s="358">
        <v>47851</v>
      </c>
      <c r="C30" s="368">
        <v>27820</v>
      </c>
      <c r="D30" s="345">
        <v>75671</v>
      </c>
      <c r="E30" s="294">
        <v>0</v>
      </c>
      <c r="F30" s="349" t="e">
        <f>+E30-#REF!</f>
        <v>#REF!</v>
      </c>
      <c r="G30" s="294">
        <v>0</v>
      </c>
      <c r="H30" s="284" t="e">
        <f>+G30-#REF!</f>
        <v>#REF!</v>
      </c>
      <c r="I30" s="284">
        <v>0</v>
      </c>
      <c r="J30" s="285">
        <v>9567</v>
      </c>
      <c r="K30" s="383" t="s">
        <v>6</v>
      </c>
      <c r="L30" s="285">
        <v>0</v>
      </c>
      <c r="M30" s="285">
        <f t="shared" si="6"/>
        <v>-9567</v>
      </c>
      <c r="N30" s="348" t="e">
        <f>+E30-#REF!-J30</f>
        <v>#REF!</v>
      </c>
      <c r="O30" s="286" t="s">
        <v>6</v>
      </c>
      <c r="Q30">
        <v>9567</v>
      </c>
    </row>
    <row r="31" spans="1:19" ht="18" customHeight="1">
      <c r="A31" s="287" t="s">
        <v>280</v>
      </c>
      <c r="B31" s="358">
        <v>100000</v>
      </c>
      <c r="C31" s="368">
        <v>2700</v>
      </c>
      <c r="D31" s="345">
        <v>86342</v>
      </c>
      <c r="E31" s="294">
        <v>90536</v>
      </c>
      <c r="F31" s="349" t="e">
        <f>+E31-#REF!</f>
        <v>#REF!</v>
      </c>
      <c r="G31" s="294">
        <v>90536</v>
      </c>
      <c r="H31" s="284" t="e">
        <f>+G31-#REF!</f>
        <v>#REF!</v>
      </c>
      <c r="I31" s="284">
        <v>0</v>
      </c>
      <c r="J31" s="285">
        <v>82994</v>
      </c>
      <c r="K31" s="383">
        <v>16357.73</v>
      </c>
      <c r="L31" s="285">
        <v>16357.73</v>
      </c>
      <c r="M31" s="285">
        <f t="shared" si="6"/>
        <v>7542</v>
      </c>
      <c r="N31" s="348" t="e">
        <f>+E31-#REF!-J31</f>
        <v>#REF!</v>
      </c>
      <c r="O31" s="286">
        <f t="shared" ref="O31:O39" si="7">+J31*100/G31</f>
        <v>91.669612088009188</v>
      </c>
      <c r="Q31">
        <v>16357.73</v>
      </c>
    </row>
    <row r="32" spans="1:19" ht="20.45" customHeight="1">
      <c r="A32" s="287" t="s">
        <v>281</v>
      </c>
      <c r="B32" s="358">
        <v>750000</v>
      </c>
      <c r="C32" s="368">
        <v>-5931</v>
      </c>
      <c r="D32" s="345">
        <v>724316</v>
      </c>
      <c r="E32" s="294">
        <v>128051</v>
      </c>
      <c r="F32" s="349" t="e">
        <f>+E32-#REF!</f>
        <v>#REF!</v>
      </c>
      <c r="G32" s="294">
        <v>128051</v>
      </c>
      <c r="H32" s="284" t="e">
        <f>+G32-#REF!</f>
        <v>#REF!</v>
      </c>
      <c r="I32" s="284">
        <v>0</v>
      </c>
      <c r="J32" s="285">
        <v>22643</v>
      </c>
      <c r="K32" s="383">
        <v>9427.77</v>
      </c>
      <c r="L32" s="285">
        <v>17768.419999999998</v>
      </c>
      <c r="M32" s="285">
        <f t="shared" si="6"/>
        <v>105408</v>
      </c>
      <c r="N32" s="348" t="e">
        <f>+E32-#REF!-J32</f>
        <v>#REF!</v>
      </c>
      <c r="O32" s="286">
        <f t="shared" si="7"/>
        <v>17.682798260068253</v>
      </c>
      <c r="Q32">
        <v>19753.269999999997</v>
      </c>
    </row>
    <row r="33" spans="1:17" ht="17.45" customHeight="1">
      <c r="A33" s="287" t="s">
        <v>282</v>
      </c>
      <c r="B33" s="358">
        <v>533372</v>
      </c>
      <c r="C33" s="368">
        <v>55043</v>
      </c>
      <c r="D33" s="345">
        <v>513067</v>
      </c>
      <c r="E33" s="294">
        <v>75348</v>
      </c>
      <c r="F33" s="349" t="e">
        <f>+E33-#REF!</f>
        <v>#REF!</v>
      </c>
      <c r="G33" s="294">
        <v>75348</v>
      </c>
      <c r="H33" s="284" t="e">
        <f>+G33-#REF!</f>
        <v>#REF!</v>
      </c>
      <c r="I33" s="284">
        <v>1582</v>
      </c>
      <c r="J33" s="285">
        <v>132464</v>
      </c>
      <c r="K33" s="383">
        <v>71207.649999999994</v>
      </c>
      <c r="L33" s="285">
        <v>73075.960000000006</v>
      </c>
      <c r="M33" s="285">
        <f t="shared" si="6"/>
        <v>-57116</v>
      </c>
      <c r="N33" s="348" t="e">
        <f>+E33-#REF!-J33</f>
        <v>#REF!</v>
      </c>
      <c r="O33" s="286">
        <f t="shared" si="7"/>
        <v>175.80294102033233</v>
      </c>
      <c r="Q33">
        <v>73765.59</v>
      </c>
    </row>
    <row r="34" spans="1:17" ht="16.149999999999999" customHeight="1">
      <c r="A34" s="287" t="s">
        <v>283</v>
      </c>
      <c r="B34" s="358">
        <v>278782</v>
      </c>
      <c r="C34" s="368">
        <v>0</v>
      </c>
      <c r="D34" s="345">
        <v>273723</v>
      </c>
      <c r="E34" s="294">
        <v>94538</v>
      </c>
      <c r="F34" s="349" t="e">
        <f>+E34-#REF!</f>
        <v>#REF!</v>
      </c>
      <c r="G34" s="294">
        <v>94538</v>
      </c>
      <c r="H34" s="284" t="e">
        <f>+G34-#REF!</f>
        <v>#REF!</v>
      </c>
      <c r="I34" s="284">
        <v>0</v>
      </c>
      <c r="J34" s="285">
        <v>27631</v>
      </c>
      <c r="K34" s="383">
        <v>5058.8</v>
      </c>
      <c r="L34" s="285">
        <v>22674.93</v>
      </c>
      <c r="M34" s="285">
        <f t="shared" si="6"/>
        <v>66907</v>
      </c>
      <c r="N34" s="348" t="e">
        <f>+E34-#REF!-J34</f>
        <v>#REF!</v>
      </c>
      <c r="O34" s="286">
        <f t="shared" si="7"/>
        <v>29.227400621972116</v>
      </c>
      <c r="Q34">
        <v>5058.8</v>
      </c>
    </row>
    <row r="35" spans="1:17" ht="26.45" customHeight="1">
      <c r="A35" s="287" t="s">
        <v>284</v>
      </c>
      <c r="B35" s="358">
        <v>873687</v>
      </c>
      <c r="C35" s="368">
        <v>-165205</v>
      </c>
      <c r="D35" s="345">
        <v>529463</v>
      </c>
      <c r="E35" s="294">
        <v>511135</v>
      </c>
      <c r="F35" s="349" t="e">
        <f>+E35-#REF!</f>
        <v>#REF!</v>
      </c>
      <c r="G35" s="294">
        <v>511135</v>
      </c>
      <c r="H35" s="284" t="e">
        <f>+G35-#REF!</f>
        <v>#REF!</v>
      </c>
      <c r="I35" s="284">
        <v>34591</v>
      </c>
      <c r="J35" s="285">
        <v>263035</v>
      </c>
      <c r="K35" s="383">
        <v>12131.69</v>
      </c>
      <c r="L35" s="285">
        <v>12131.69</v>
      </c>
      <c r="M35" s="285">
        <f t="shared" si="6"/>
        <v>248100</v>
      </c>
      <c r="N35" s="348" t="e">
        <f>+E35-#REF!-J35</f>
        <v>#REF!</v>
      </c>
      <c r="O35" s="286">
        <f t="shared" si="7"/>
        <v>51.460964324493531</v>
      </c>
      <c r="Q35">
        <v>144428.32</v>
      </c>
    </row>
    <row r="36" spans="1:17" ht="27" customHeight="1">
      <c r="A36" s="287" t="s">
        <v>285</v>
      </c>
      <c r="B36" s="358">
        <v>558027</v>
      </c>
      <c r="C36" s="368">
        <v>176915</v>
      </c>
      <c r="D36" s="345">
        <v>731033</v>
      </c>
      <c r="E36" s="294">
        <v>3909</v>
      </c>
      <c r="F36" s="349" t="e">
        <f>+E36-#REF!</f>
        <v>#REF!</v>
      </c>
      <c r="G36" s="294">
        <v>3909</v>
      </c>
      <c r="H36" s="284" t="e">
        <f>+G36-#REF!</f>
        <v>#REF!</v>
      </c>
      <c r="I36" s="284">
        <v>0</v>
      </c>
      <c r="J36" s="285">
        <v>3909</v>
      </c>
      <c r="K36" s="383">
        <v>3909.46</v>
      </c>
      <c r="L36" s="285">
        <v>3909.46</v>
      </c>
      <c r="M36" s="285">
        <f t="shared" si="6"/>
        <v>0</v>
      </c>
      <c r="N36" s="348" t="e">
        <f>+E36-#REF!-J36</f>
        <v>#REF!</v>
      </c>
      <c r="O36" s="286">
        <f t="shared" si="7"/>
        <v>100</v>
      </c>
      <c r="Q36">
        <v>3909.46</v>
      </c>
    </row>
    <row r="37" spans="1:17" ht="21" customHeight="1">
      <c r="A37" s="287" t="s">
        <v>286</v>
      </c>
      <c r="B37" s="358">
        <v>30174</v>
      </c>
      <c r="C37" s="368">
        <v>0</v>
      </c>
      <c r="D37" s="345">
        <v>29458</v>
      </c>
      <c r="E37" s="294">
        <v>3202</v>
      </c>
      <c r="F37" s="349" t="e">
        <f>+E37-#REF!</f>
        <v>#REF!</v>
      </c>
      <c r="G37" s="294">
        <v>3202</v>
      </c>
      <c r="H37" s="284" t="e">
        <f>+G37-#REF!</f>
        <v>#REF!</v>
      </c>
      <c r="I37" s="284">
        <v>0</v>
      </c>
      <c r="J37" s="285">
        <v>1249</v>
      </c>
      <c r="K37" s="383">
        <v>715.99</v>
      </c>
      <c r="L37" s="285">
        <v>715.99</v>
      </c>
      <c r="M37" s="285">
        <f t="shared" si="6"/>
        <v>1953</v>
      </c>
      <c r="N37" s="348" t="e">
        <f>+E37-#REF!-J37</f>
        <v>#REF!</v>
      </c>
      <c r="O37" s="286">
        <f t="shared" si="7"/>
        <v>39.006870705808872</v>
      </c>
      <c r="Q37">
        <v>715.99</v>
      </c>
    </row>
    <row r="38" spans="1:17" ht="27.6" customHeight="1">
      <c r="A38" s="287" t="s">
        <v>287</v>
      </c>
      <c r="B38" s="358">
        <v>221793</v>
      </c>
      <c r="C38" s="368">
        <v>145594</v>
      </c>
      <c r="D38" s="345">
        <v>339907</v>
      </c>
      <c r="E38" s="294">
        <v>28438</v>
      </c>
      <c r="F38" s="349" t="e">
        <f>+E38-#REF!</f>
        <v>#REF!</v>
      </c>
      <c r="G38" s="294">
        <v>28438</v>
      </c>
      <c r="H38" s="284" t="e">
        <f>+G38-#REF!</f>
        <v>#REF!</v>
      </c>
      <c r="I38" s="284">
        <v>26695.58</v>
      </c>
      <c r="J38" s="285">
        <f t="shared" ref="J38:J39" si="8">+I38+Q38</f>
        <v>27480</v>
      </c>
      <c r="K38" s="383">
        <v>784.42</v>
      </c>
      <c r="L38" s="285">
        <v>784.42</v>
      </c>
      <c r="M38" s="285">
        <f t="shared" si="6"/>
        <v>958</v>
      </c>
      <c r="N38" s="348" t="e">
        <f>+E38-#REF!-J38</f>
        <v>#REF!</v>
      </c>
      <c r="O38" s="286">
        <f t="shared" si="7"/>
        <v>96.631268021661157</v>
      </c>
      <c r="Q38">
        <v>784.42</v>
      </c>
    </row>
    <row r="39" spans="1:17" ht="21.6" customHeight="1">
      <c r="A39" s="287" t="s">
        <v>288</v>
      </c>
      <c r="B39" s="358">
        <v>36105</v>
      </c>
      <c r="C39" s="368">
        <v>28412</v>
      </c>
      <c r="D39" s="345">
        <v>18428</v>
      </c>
      <c r="E39" s="294">
        <v>48321</v>
      </c>
      <c r="F39" s="349" t="e">
        <f>+E39-#REF!</f>
        <v>#REF!</v>
      </c>
      <c r="G39" s="294">
        <v>48321</v>
      </c>
      <c r="H39" s="284" t="e">
        <f>+G39-#REF!</f>
        <v>#REF!</v>
      </c>
      <c r="I39" s="284">
        <v>18741</v>
      </c>
      <c r="J39" s="285">
        <f t="shared" si="8"/>
        <v>46088.7</v>
      </c>
      <c r="K39" s="383">
        <v>27347.7</v>
      </c>
      <c r="L39" s="285">
        <v>941.6</v>
      </c>
      <c r="M39" s="285">
        <f t="shared" si="6"/>
        <v>2232.3000000000029</v>
      </c>
      <c r="N39" s="348" t="e">
        <f>+E39-#REF!-J39</f>
        <v>#REF!</v>
      </c>
      <c r="O39" s="286">
        <f t="shared" si="7"/>
        <v>95.380269448066059</v>
      </c>
      <c r="Q39">
        <v>27347.7</v>
      </c>
    </row>
    <row r="40" spans="1:17" ht="18" customHeight="1">
      <c r="A40" s="287" t="s">
        <v>289</v>
      </c>
      <c r="B40" s="358">
        <v>47007</v>
      </c>
      <c r="C40" s="368">
        <v>58754</v>
      </c>
      <c r="D40" s="351">
        <v>105761</v>
      </c>
      <c r="E40" s="294">
        <v>0</v>
      </c>
      <c r="F40" s="349" t="e">
        <f>+E40-#REF!</f>
        <v>#REF!</v>
      </c>
      <c r="G40" s="285">
        <v>0</v>
      </c>
      <c r="H40" s="284" t="e">
        <f>+G40-#REF!</f>
        <v>#REF!</v>
      </c>
      <c r="I40" s="284">
        <v>0</v>
      </c>
      <c r="J40" s="285">
        <v>10573</v>
      </c>
      <c r="K40" s="383">
        <v>284.77999999999997</v>
      </c>
      <c r="L40" s="285"/>
      <c r="M40" s="285">
        <f t="shared" si="6"/>
        <v>-10573</v>
      </c>
      <c r="N40" s="348" t="e">
        <f>+E40-#REF!-J40</f>
        <v>#REF!</v>
      </c>
      <c r="O40" s="286" t="s">
        <v>6</v>
      </c>
      <c r="Q40">
        <v>54</v>
      </c>
    </row>
    <row r="41" spans="1:17">
      <c r="A41" s="292" t="s">
        <v>290</v>
      </c>
      <c r="B41" s="355">
        <f t="shared" ref="B41:N41" si="9">SUM(B42:B51)</f>
        <v>21077280</v>
      </c>
      <c r="C41" s="367">
        <f>SUM(C42:C51)</f>
        <v>-658037</v>
      </c>
      <c r="D41" s="363">
        <f>SUM(D42:D51)</f>
        <v>14687448</v>
      </c>
      <c r="E41" s="250">
        <f>SUM(E42:E51)</f>
        <v>8306672</v>
      </c>
      <c r="F41" s="250" t="e">
        <f t="shared" si="9"/>
        <v>#REF!</v>
      </c>
      <c r="G41" s="250">
        <f t="shared" ref="G41:L41" si="10">SUM(G42:G51)</f>
        <v>8306672</v>
      </c>
      <c r="H41" s="250" t="e">
        <f t="shared" si="10"/>
        <v>#REF!</v>
      </c>
      <c r="I41" s="340">
        <f t="shared" si="10"/>
        <v>528254.67000000004</v>
      </c>
      <c r="J41" s="250">
        <f t="shared" si="10"/>
        <v>5028666</v>
      </c>
      <c r="K41" s="250">
        <f t="shared" si="10"/>
        <v>1342092.5699999998</v>
      </c>
      <c r="L41" s="250">
        <f t="shared" si="10"/>
        <v>2762910.9499999997</v>
      </c>
      <c r="M41" s="250">
        <f t="shared" si="9"/>
        <v>1178006</v>
      </c>
      <c r="N41" s="347" t="e">
        <f t="shared" si="9"/>
        <v>#REF!</v>
      </c>
      <c r="O41" s="280">
        <f>+J41*100/G41</f>
        <v>60.537673812087441</v>
      </c>
      <c r="P41" s="1"/>
      <c r="Q41">
        <v>3114497.44</v>
      </c>
    </row>
    <row r="42" spans="1:17">
      <c r="A42" s="295" t="s">
        <v>291</v>
      </c>
      <c r="B42" s="359">
        <v>200000</v>
      </c>
      <c r="C42" s="368">
        <v>602577</v>
      </c>
      <c r="D42" s="351">
        <v>802577</v>
      </c>
      <c r="E42" s="296">
        <v>0</v>
      </c>
      <c r="F42" s="349" t="e">
        <f>+E42-#REF!</f>
        <v>#REF!</v>
      </c>
      <c r="G42" s="296">
        <v>0</v>
      </c>
      <c r="H42" s="284" t="e">
        <f>+G42-#REF!</f>
        <v>#REF!</v>
      </c>
      <c r="I42" s="284">
        <v>0</v>
      </c>
      <c r="J42" s="285">
        <v>334243</v>
      </c>
      <c r="K42" s="296"/>
      <c r="L42" s="296"/>
      <c r="M42" s="285">
        <f t="shared" ref="M42:M51" si="11">+G42-J42</f>
        <v>-334243</v>
      </c>
      <c r="N42" s="348" t="e">
        <f>+E42-#REF!-J42</f>
        <v>#REF!</v>
      </c>
      <c r="O42" s="286" t="s">
        <v>6</v>
      </c>
      <c r="Q42">
        <v>120882</v>
      </c>
    </row>
    <row r="43" spans="1:17">
      <c r="A43" s="295" t="s">
        <v>292</v>
      </c>
      <c r="B43" s="360">
        <v>779587</v>
      </c>
      <c r="C43" s="368">
        <v>-15000</v>
      </c>
      <c r="D43" s="351">
        <v>566538</v>
      </c>
      <c r="E43" s="297">
        <v>208366</v>
      </c>
      <c r="F43" s="349" t="e">
        <f>+E43-#REF!</f>
        <v>#REF!</v>
      </c>
      <c r="G43" s="297">
        <v>208366</v>
      </c>
      <c r="H43" s="284" t="e">
        <f>+G43-#REF!</f>
        <v>#REF!</v>
      </c>
      <c r="I43" s="284">
        <v>0</v>
      </c>
      <c r="J43" s="285">
        <v>198049</v>
      </c>
      <c r="K43" s="352">
        <v>198048.97</v>
      </c>
      <c r="L43" s="297">
        <v>198048.97</v>
      </c>
      <c r="M43" s="285">
        <f t="shared" si="11"/>
        <v>10317</v>
      </c>
      <c r="N43" s="348" t="e">
        <f>+E43-#REF!-J43</f>
        <v>#REF!</v>
      </c>
      <c r="O43" s="286">
        <f>+J43*100/G43</f>
        <v>95.048616376952097</v>
      </c>
      <c r="Q43">
        <v>198049</v>
      </c>
    </row>
    <row r="44" spans="1:17" ht="22.9" customHeight="1">
      <c r="A44" s="289" t="s">
        <v>293</v>
      </c>
      <c r="B44" s="360">
        <v>100000</v>
      </c>
      <c r="C44" s="368">
        <v>1371315</v>
      </c>
      <c r="D44" s="351"/>
      <c r="E44" s="297">
        <v>1471315</v>
      </c>
      <c r="F44" s="349" t="e">
        <f>+E44-#REF!</f>
        <v>#REF!</v>
      </c>
      <c r="G44" s="297">
        <v>1471315</v>
      </c>
      <c r="H44" s="284" t="e">
        <f>+G44-#REF!</f>
        <v>#REF!</v>
      </c>
      <c r="I44" s="284">
        <v>0</v>
      </c>
      <c r="J44" s="285">
        <v>1471315</v>
      </c>
      <c r="K44" s="352">
        <v>0</v>
      </c>
      <c r="L44" s="297">
        <v>1471314.67</v>
      </c>
      <c r="M44" s="285">
        <f t="shared" si="11"/>
        <v>0</v>
      </c>
      <c r="N44" s="348" t="e">
        <f>+E44-#REF!-J44</f>
        <v>#REF!</v>
      </c>
      <c r="O44" s="286">
        <f>+J44*100/G44</f>
        <v>100</v>
      </c>
      <c r="Q44">
        <v>1471314.67</v>
      </c>
    </row>
    <row r="45" spans="1:17" ht="14.45" customHeight="1">
      <c r="A45" s="289" t="s">
        <v>294</v>
      </c>
      <c r="B45" s="360">
        <v>2500000</v>
      </c>
      <c r="C45" s="368">
        <v>-200000</v>
      </c>
      <c r="D45" s="351">
        <v>200000</v>
      </c>
      <c r="E45" s="297">
        <v>2100000</v>
      </c>
      <c r="F45" s="349" t="e">
        <f>+E45-#REF!</f>
        <v>#REF!</v>
      </c>
      <c r="G45" s="297">
        <v>2100000</v>
      </c>
      <c r="H45" s="284" t="e">
        <f>+G45-#REF!</f>
        <v>#REF!</v>
      </c>
      <c r="I45" s="284">
        <v>0</v>
      </c>
      <c r="J45" s="285" t="s">
        <v>6</v>
      </c>
      <c r="K45" s="352"/>
      <c r="L45" s="297"/>
      <c r="M45" s="285" t="s">
        <v>6</v>
      </c>
      <c r="N45" s="348" t="e">
        <f>+E45-#REF!-J45</f>
        <v>#REF!</v>
      </c>
      <c r="O45" s="286" t="e">
        <f>+J45*100/G45</f>
        <v>#VALUE!</v>
      </c>
      <c r="Q45">
        <v>0</v>
      </c>
    </row>
    <row r="46" spans="1:17" ht="16.149999999999999" customHeight="1">
      <c r="A46" s="289" t="s">
        <v>295</v>
      </c>
      <c r="B46" s="360">
        <v>776450</v>
      </c>
      <c r="C46" s="368">
        <v>258000</v>
      </c>
      <c r="D46" s="351">
        <v>777290</v>
      </c>
      <c r="E46" s="297">
        <v>335078</v>
      </c>
      <c r="F46" s="349" t="e">
        <f>+E46-#REF!</f>
        <v>#REF!</v>
      </c>
      <c r="G46" s="297">
        <v>335078</v>
      </c>
      <c r="H46" s="284" t="e">
        <f>+G46-#REF!</f>
        <v>#REF!</v>
      </c>
      <c r="I46" s="284">
        <v>102345.67000000001</v>
      </c>
      <c r="J46" s="285">
        <v>564438</v>
      </c>
      <c r="K46" s="352">
        <v>154814.32999999999</v>
      </c>
      <c r="L46" s="297">
        <v>154814.32999999999</v>
      </c>
      <c r="M46" s="285">
        <f t="shared" si="11"/>
        <v>-229360</v>
      </c>
      <c r="N46" s="348" t="e">
        <f>+E46-#REF!-J46</f>
        <v>#REF!</v>
      </c>
      <c r="O46" s="286">
        <f>+J46*100/G46</f>
        <v>168.4497340917637</v>
      </c>
      <c r="Q46">
        <v>154814.32999999999</v>
      </c>
    </row>
    <row r="47" spans="1:17" ht="13.15" customHeight="1">
      <c r="A47" s="289" t="s">
        <v>296</v>
      </c>
      <c r="B47" s="360">
        <v>76951</v>
      </c>
      <c r="C47" s="368">
        <v>-38476</v>
      </c>
      <c r="D47" s="351">
        <v>38475</v>
      </c>
      <c r="E47" s="297">
        <v>0</v>
      </c>
      <c r="F47" s="349" t="e">
        <f>+E47-#REF!</f>
        <v>#REF!</v>
      </c>
      <c r="G47" s="297">
        <v>0</v>
      </c>
      <c r="H47" s="284" t="e">
        <f>+G47-#REF!</f>
        <v>#REF!</v>
      </c>
      <c r="I47" s="284">
        <v>0</v>
      </c>
      <c r="J47" s="285" t="s">
        <v>6</v>
      </c>
      <c r="K47" s="352"/>
      <c r="L47" s="297"/>
      <c r="M47" s="285" t="s">
        <v>6</v>
      </c>
      <c r="N47" s="348" t="e">
        <f>+E47-#REF!-J47</f>
        <v>#REF!</v>
      </c>
      <c r="O47" s="286" t="s">
        <v>6</v>
      </c>
      <c r="Q47">
        <v>0</v>
      </c>
    </row>
    <row r="48" spans="1:17" ht="17.45" customHeight="1">
      <c r="A48" s="289" t="s">
        <v>297</v>
      </c>
      <c r="B48" s="360">
        <v>3466500</v>
      </c>
      <c r="C48" s="368">
        <v>-655000</v>
      </c>
      <c r="D48" s="351">
        <v>2769293</v>
      </c>
      <c r="E48" s="297">
        <v>63421</v>
      </c>
      <c r="F48" s="349" t="e">
        <f>+E48-#REF!</f>
        <v>#REF!</v>
      </c>
      <c r="G48" s="297">
        <v>63421</v>
      </c>
      <c r="H48" s="284" t="e">
        <f>+G48-#REF!</f>
        <v>#REF!</v>
      </c>
      <c r="I48" s="284">
        <v>0</v>
      </c>
      <c r="J48" s="285">
        <v>55421</v>
      </c>
      <c r="K48" s="352">
        <v>9762.68</v>
      </c>
      <c r="L48" s="297">
        <v>9762.68</v>
      </c>
      <c r="M48" s="285">
        <f t="shared" si="11"/>
        <v>8000</v>
      </c>
      <c r="N48" s="348" t="e">
        <f>+E48-#REF!-J48</f>
        <v>#REF!</v>
      </c>
      <c r="O48" s="286">
        <f>+J48*100/G48</f>
        <v>87.385881648034569</v>
      </c>
      <c r="Q48">
        <v>42206.92</v>
      </c>
    </row>
    <row r="49" spans="1:17" ht="17.45" customHeight="1">
      <c r="A49" s="289" t="s">
        <v>298</v>
      </c>
      <c r="B49" s="360">
        <v>3000000</v>
      </c>
      <c r="C49" s="368">
        <v>83826</v>
      </c>
      <c r="D49" s="351">
        <v>2598034</v>
      </c>
      <c r="E49" s="297">
        <v>976889</v>
      </c>
      <c r="F49" s="349" t="e">
        <f>+E49-#REF!</f>
        <v>#REF!</v>
      </c>
      <c r="G49" s="297">
        <v>976889</v>
      </c>
      <c r="H49" s="284" t="e">
        <f>+G49-#REF!</f>
        <v>#REF!</v>
      </c>
      <c r="I49" s="284">
        <v>72591</v>
      </c>
      <c r="J49" s="285">
        <v>531125</v>
      </c>
      <c r="K49" s="352">
        <v>263313.37</v>
      </c>
      <c r="L49" s="297">
        <v>224144.96</v>
      </c>
      <c r="M49" s="285">
        <f t="shared" si="11"/>
        <v>445764</v>
      </c>
      <c r="N49" s="348" t="e">
        <f>+E49-#REF!-J49</f>
        <v>#REF!</v>
      </c>
      <c r="O49" s="286">
        <f>+J49*100/G49</f>
        <v>54.369022478500625</v>
      </c>
      <c r="Q49">
        <v>414446.30000000005</v>
      </c>
    </row>
    <row r="50" spans="1:17" ht="17.45" customHeight="1">
      <c r="A50" s="289" t="s">
        <v>299</v>
      </c>
      <c r="B50" s="360">
        <v>9327792</v>
      </c>
      <c r="C50" s="368">
        <v>-2015279</v>
      </c>
      <c r="D50" s="351">
        <v>6135241</v>
      </c>
      <c r="E50" s="297">
        <v>3151603</v>
      </c>
      <c r="F50" s="349" t="e">
        <f>+E50-#REF!</f>
        <v>#REF!</v>
      </c>
      <c r="G50" s="297">
        <v>3151603</v>
      </c>
      <c r="H50" s="284" t="e">
        <f>+G50-#REF!</f>
        <v>#REF!</v>
      </c>
      <c r="I50" s="284">
        <v>353318</v>
      </c>
      <c r="J50" s="285">
        <v>1866250</v>
      </c>
      <c r="K50" s="352">
        <v>716153.22</v>
      </c>
      <c r="L50" s="297">
        <v>704825.34</v>
      </c>
      <c r="M50" s="285">
        <f t="shared" si="11"/>
        <v>1285353</v>
      </c>
      <c r="N50" s="348" t="e">
        <f>+E50-#REF!-J50</f>
        <v>#REF!</v>
      </c>
      <c r="O50" s="286">
        <f>+J50*100/G50</f>
        <v>59.215897433782111</v>
      </c>
      <c r="Q50">
        <v>835416.25</v>
      </c>
    </row>
    <row r="51" spans="1:17" ht="21.6" customHeight="1">
      <c r="A51" s="289" t="s">
        <v>300</v>
      </c>
      <c r="B51" s="361">
        <v>850000</v>
      </c>
      <c r="C51" s="368">
        <v>-50000</v>
      </c>
      <c r="D51" s="365">
        <v>800000</v>
      </c>
      <c r="E51" s="298">
        <v>0</v>
      </c>
      <c r="F51" s="349" t="e">
        <f>+E51-#REF!</f>
        <v>#REF!</v>
      </c>
      <c r="G51" s="297">
        <v>0</v>
      </c>
      <c r="H51" s="284" t="e">
        <f>+G51-#REF!</f>
        <v>#REF!</v>
      </c>
      <c r="I51" s="283"/>
      <c r="J51" s="285">
        <v>7825</v>
      </c>
      <c r="K51" s="297"/>
      <c r="L51" s="297"/>
      <c r="M51" s="285">
        <f t="shared" si="11"/>
        <v>-7825</v>
      </c>
      <c r="N51" s="348" t="e">
        <f>+E51-#REF!-J51</f>
        <v>#REF!</v>
      </c>
      <c r="O51" s="286" t="s">
        <v>6</v>
      </c>
      <c r="Q51">
        <v>0</v>
      </c>
    </row>
    <row r="52" spans="1:17">
      <c r="A52" s="278" t="s">
        <v>20</v>
      </c>
      <c r="B52" s="362">
        <f t="shared" ref="B52:N52" si="12">B9+B19+B41</f>
        <v>75692165</v>
      </c>
      <c r="C52" s="354">
        <f>C9+C19+C41</f>
        <v>0</v>
      </c>
      <c r="D52" s="366">
        <f>D9+D19+D41</f>
        <v>61040905</v>
      </c>
      <c r="E52" s="299">
        <f t="shared" si="12"/>
        <v>30961304</v>
      </c>
      <c r="F52" s="299" t="e">
        <f t="shared" si="12"/>
        <v>#REF!</v>
      </c>
      <c r="G52" s="299">
        <f t="shared" si="12"/>
        <v>30961304</v>
      </c>
      <c r="H52" s="299" t="e">
        <f t="shared" si="12"/>
        <v>#REF!</v>
      </c>
      <c r="I52" s="299">
        <f>+I9+I19+I41</f>
        <v>2247661.9</v>
      </c>
      <c r="J52" s="299">
        <f t="shared" si="12"/>
        <v>17858556.699999999</v>
      </c>
      <c r="K52" s="299">
        <f t="shared" si="12"/>
        <v>6638037.5300000012</v>
      </c>
      <c r="L52" s="299">
        <f t="shared" si="12"/>
        <v>7272524.3499999996</v>
      </c>
      <c r="M52" s="299">
        <f t="shared" si="12"/>
        <v>10957789.300000001</v>
      </c>
      <c r="N52" s="299" t="e">
        <f t="shared" si="12"/>
        <v>#REF!</v>
      </c>
      <c r="O52" s="280">
        <f>+J52*100/G52</f>
        <v>57.680247253151869</v>
      </c>
      <c r="Q52" t="s">
        <v>332</v>
      </c>
    </row>
    <row r="53" spans="1:17">
      <c r="A53" s="35" t="s">
        <v>301</v>
      </c>
      <c r="N53" s="1"/>
      <c r="O53" s="1"/>
    </row>
    <row r="55" spans="1:17">
      <c r="E55" s="1" t="s">
        <v>6</v>
      </c>
    </row>
  </sheetData>
  <mergeCells count="9">
    <mergeCell ref="A2:O2"/>
    <mergeCell ref="A3:O3"/>
    <mergeCell ref="A4:O4"/>
    <mergeCell ref="A5:O5"/>
    <mergeCell ref="B7:L7"/>
    <mergeCell ref="M7:M8"/>
    <mergeCell ref="N7:N8"/>
    <mergeCell ref="O7:O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  <ignoredErrors>
    <ignoredError sqref="G19:J19 K41:M41 L19:M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BALANCE INGRESOS</vt:lpstr>
      <vt:lpstr>INGRESOS</vt:lpstr>
      <vt:lpstr>FINANCIAMIENTO</vt:lpstr>
      <vt:lpstr>FLUJO</vt:lpstr>
      <vt:lpstr>BALANCE GASTOS</vt:lpstr>
      <vt:lpstr>EJECUCION FUNC</vt:lpstr>
      <vt:lpstr>PROYECTOS</vt:lpstr>
      <vt:lpstr>'BALANCE GASTOS'!Área_de_impresión</vt:lpstr>
      <vt:lpstr>'BALANCE INGRESOS'!Área_de_impresión</vt:lpstr>
      <vt:lpstr>'EJECUCION FUNC'!Área_de_impresión</vt:lpstr>
      <vt:lpstr>FINANCIAMIENTO!Área_de_impresión</vt:lpstr>
      <vt:lpstr>FLUJO!Área_de_impresión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GASTOS'!Títulos_a_imprimir</vt:lpstr>
      <vt:lpstr>'BALANCE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2024-10-15T19:47:02Z</cp:lastPrinted>
  <dcterms:created xsi:type="dcterms:W3CDTF">2010-01-07T20:52:23Z</dcterms:created>
  <dcterms:modified xsi:type="dcterms:W3CDTF">2024-10-16T14:35:13Z</dcterms:modified>
</cp:coreProperties>
</file>