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codeName="ThisWorkbook"/>
  <mc:AlternateContent xmlns:mc="http://schemas.openxmlformats.org/markup-compatibility/2006">
    <mc:Choice Requires="x15">
      <x15ac:absPath xmlns:x15ac="http://schemas.microsoft.com/office/spreadsheetml/2010/11/ac" url="Z:\PRESUPUESTO_SERVIDOR\4. EJECUCIÓN PRESUPUESTARIA POR AÑO\INFORMES DE EJECUCION POR AÑO\2024\OCTUBRE\"/>
    </mc:Choice>
  </mc:AlternateContent>
  <xr:revisionPtr revIDLastSave="0" documentId="8_{22DB85FC-A128-473F-86EB-393393A3E35F}" xr6:coauthVersionLast="47" xr6:coauthVersionMax="47" xr10:uidLastSave="{00000000-0000-0000-0000-000000000000}"/>
  <bookViews>
    <workbookView xWindow="-120" yWindow="-120" windowWidth="29040" windowHeight="15720" tabRatio="876" xr2:uid="{00000000-000D-0000-FFFF-FFFF00000000}"/>
  </bookViews>
  <sheets>
    <sheet name="RESUMEN" sheetId="61" r:id="rId1"/>
    <sheet name="BALANCE INGRESOS" sheetId="8" r:id="rId2"/>
    <sheet name="INGRESOS" sheetId="9" r:id="rId3"/>
    <sheet name="FINANCIAMIENTO" sheetId="10" r:id="rId4"/>
    <sheet name="FLUJO ING Y GASTO" sheetId="11" r:id="rId5"/>
    <sheet name="BALANCE GASTO" sheetId="12" r:id="rId6"/>
    <sheet name="EJEC FUNCIONAMIENTO" sheetId="64" r:id="rId7"/>
    <sheet name="ESTRUC PROG" sheetId="15" r:id="rId8"/>
    <sheet name="PROYECTOS INV" sheetId="69" r:id="rId9"/>
  </sheets>
  <externalReferences>
    <externalReference r:id="rId10"/>
  </externalReferences>
  <definedNames>
    <definedName name="a">"$#REF!.$CP$1"</definedName>
    <definedName name="_xlnm.Print_Area" localSheetId="5">'BALANCE GASTO'!$A$5:$K$59</definedName>
    <definedName name="_xlnm.Print_Area" localSheetId="1">'BALANCE INGRESOS'!$A$1:$I$53</definedName>
    <definedName name="_xlnm.Print_Area" localSheetId="6">'EJEC FUNCIONAMIENTO'!$A$3:$L$57</definedName>
    <definedName name="_xlnm.Print_Area" localSheetId="7">'ESTRUC PROG'!$A$3:$M$32</definedName>
    <definedName name="_xlnm.Print_Area" localSheetId="3">FINANCIAMIENTO!$A$1:$F$32</definedName>
    <definedName name="_xlnm.Print_Area" localSheetId="4">'FLUJO ING Y GASTO'!$A$3:$H$57</definedName>
    <definedName name="_xlnm.Print_Area" localSheetId="2">INGRESOS!$A$1:$I$34</definedName>
    <definedName name="Excel_BuiltIn_Print_Area_12_1">"$#REF!.$A$1:$L$197"</definedName>
    <definedName name="Excel_BuiltIn_Print_Area_12_1_1">"$#REF!.$B$10:$L$205"</definedName>
    <definedName name="Excel_BuiltIn_Print_Area_12_1_1_1">"$#REF!.$B$10:$L$206"</definedName>
    <definedName name="Excel_BuiltIn_Print_Area_7">'BALANCE INGRESOS'!$B$3:$I$48</definedName>
    <definedName name="Excel_BuiltIn_Print_Area_7_1">'BALANCE INGRESOS'!$B$3:$I$42</definedName>
    <definedName name="Excel_BuiltIn_Print_Area_7_1_1">'BALANCE INGRESOS'!$B$3:$I$48</definedName>
    <definedName name="Excel_BuiltIn_Print_Area_8_1">[1]INGRESOS!$A$6:$I$39</definedName>
    <definedName name="Excel_BuiltIn_Print_Area_8_1_1">[1]INGRESOS!$A$6:$I$40</definedName>
    <definedName name="Excel_BuiltIn_Print_Area_9_1">FINANCIAMIENTO!$A$3:$F$33</definedName>
    <definedName name="Excel_BuiltIn_Print_Titles_11">'BALANCE GASTO'!$3:$4</definedName>
    <definedName name="Excel_BuiltIn_Print_Titles_12_1">"$#REF!.$A$1:$B$65535;$#REF!.$A$1:$IV$7"</definedName>
    <definedName name="Excel_BuiltIn_Print_Titles_7">'BALANCE INGRESOS'!$3:$4</definedName>
    <definedName name="Excel_BuiltIn_Print_Titles_7_1">"$cuadro_A_1.$#REF!$#REF!:$#REF!$#REF!"</definedName>
    <definedName name="Excel_BuiltIn_Print_Titles_8_1">[1]INGRESOS!$A$1:$IV$5</definedName>
    <definedName name="_xlnm.Print_Titles" localSheetId="5">'BALANCE GASTO'!$1:$4</definedName>
    <definedName name="_xlnm.Print_Titles" localSheetId="1">'BALANCE INGRESOS'!$3:$4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1" i="69" l="1"/>
  <c r="J44" i="69"/>
  <c r="L19" i="69"/>
  <c r="L9" i="69"/>
  <c r="L29" i="69"/>
  <c r="G30" i="8"/>
  <c r="E9" i="8"/>
  <c r="D9" i="8"/>
  <c r="E23" i="8"/>
  <c r="E19" i="8"/>
  <c r="E39" i="8"/>
  <c r="E44" i="8"/>
  <c r="E30" i="8"/>
  <c r="E27" i="8" l="1"/>
  <c r="E25" i="8"/>
  <c r="E26" i="8"/>
  <c r="E18" i="8"/>
  <c r="N12" i="69"/>
  <c r="H51" i="69"/>
  <c r="I51" i="69" s="1"/>
  <c r="H50" i="69"/>
  <c r="H49" i="69"/>
  <c r="I49" i="69" s="1"/>
  <c r="H46" i="69"/>
  <c r="I46" i="69" s="1"/>
  <c r="H42" i="69"/>
  <c r="I42" i="69" s="1"/>
  <c r="H40" i="69"/>
  <c r="I40" i="69" s="1"/>
  <c r="I38" i="69"/>
  <c r="H35" i="69"/>
  <c r="I35" i="69" s="1"/>
  <c r="H33" i="69"/>
  <c r="I33" i="69" s="1"/>
  <c r="H32" i="69"/>
  <c r="I32" i="69" s="1"/>
  <c r="I29" i="69"/>
  <c r="H28" i="69"/>
  <c r="H26" i="69"/>
  <c r="H25" i="69"/>
  <c r="I25" i="69" s="1"/>
  <c r="H24" i="69"/>
  <c r="I24" i="69" s="1"/>
  <c r="H22" i="69"/>
  <c r="I22" i="69" s="1"/>
  <c r="H21" i="69"/>
  <c r="I21" i="69" s="1"/>
  <c r="H20" i="69"/>
  <c r="H10" i="69"/>
  <c r="I10" i="69" s="1"/>
  <c r="I18" i="69"/>
  <c r="H12" i="69"/>
  <c r="I12" i="69" s="1"/>
  <c r="H11" i="69"/>
  <c r="I11" i="69"/>
  <c r="I50" i="69"/>
  <c r="I48" i="69"/>
  <c r="I44" i="69"/>
  <c r="I43" i="69"/>
  <c r="I39" i="69"/>
  <c r="I37" i="69"/>
  <c r="I36" i="69"/>
  <c r="I34" i="69"/>
  <c r="I31" i="69"/>
  <c r="I30" i="69"/>
  <c r="I28" i="69"/>
  <c r="I27" i="69"/>
  <c r="I26" i="69"/>
  <c r="I23" i="69"/>
  <c r="I20" i="69"/>
  <c r="I17" i="69"/>
  <c r="I16" i="69"/>
  <c r="I15" i="69"/>
  <c r="I14" i="69"/>
  <c r="I13" i="69"/>
  <c r="N13" i="15"/>
  <c r="J19" i="69" l="1"/>
  <c r="L17" i="69"/>
  <c r="I41" i="69"/>
  <c r="E19" i="69"/>
  <c r="G18" i="8"/>
  <c r="G26" i="8"/>
  <c r="H26" i="8" s="1"/>
  <c r="C9" i="69" l="1"/>
  <c r="C19" i="69"/>
  <c r="C41" i="69"/>
  <c r="C52" i="69" s="1"/>
  <c r="D23" i="8" l="1"/>
  <c r="D39" i="8"/>
  <c r="E41" i="69" l="1"/>
  <c r="G19" i="69"/>
  <c r="D19" i="69"/>
  <c r="D41" i="69"/>
  <c r="D9" i="69"/>
  <c r="D52" i="69" l="1"/>
  <c r="N29" i="15"/>
  <c r="N27" i="15"/>
  <c r="N17" i="15"/>
  <c r="N15" i="15"/>
  <c r="K41" i="69" l="1"/>
  <c r="F51" i="69" l="1"/>
  <c r="F50" i="69"/>
  <c r="F49" i="69"/>
  <c r="F48" i="69"/>
  <c r="F47" i="69"/>
  <c r="F46" i="69"/>
  <c r="F45" i="69"/>
  <c r="F44" i="69"/>
  <c r="F43" i="69"/>
  <c r="F42" i="69"/>
  <c r="F40" i="69"/>
  <c r="F39" i="69"/>
  <c r="F38" i="69"/>
  <c r="F37" i="69"/>
  <c r="F36" i="69"/>
  <c r="F35" i="69"/>
  <c r="F34" i="69"/>
  <c r="F33" i="69"/>
  <c r="F32" i="69"/>
  <c r="F31" i="69"/>
  <c r="F30" i="69"/>
  <c r="F29" i="69"/>
  <c r="F28" i="69"/>
  <c r="F27" i="69"/>
  <c r="F26" i="69"/>
  <c r="F25" i="69"/>
  <c r="F24" i="69"/>
  <c r="F23" i="69"/>
  <c r="F22" i="69"/>
  <c r="F21" i="69"/>
  <c r="F20" i="69"/>
  <c r="F18" i="69"/>
  <c r="F17" i="69"/>
  <c r="F16" i="69"/>
  <c r="F15" i="69"/>
  <c r="F14" i="69"/>
  <c r="F13" i="69"/>
  <c r="F12" i="69"/>
  <c r="F11" i="69"/>
  <c r="F10" i="69"/>
  <c r="F41" i="69" l="1"/>
  <c r="F19" i="69"/>
  <c r="F9" i="69"/>
  <c r="F52" i="69" l="1"/>
  <c r="M22" i="69" l="1"/>
  <c r="M26" i="69"/>
  <c r="K9" i="69"/>
  <c r="M21" i="69" l="1"/>
  <c r="N21" i="69"/>
  <c r="G41" i="69" l="1"/>
  <c r="M29" i="69"/>
  <c r="H41" i="69" l="1"/>
  <c r="H19" i="69"/>
  <c r="L26" i="69" l="1"/>
  <c r="L22" i="69"/>
  <c r="L21" i="69"/>
  <c r="I19" i="69" l="1"/>
  <c r="L39" i="69"/>
  <c r="M39" i="69"/>
  <c r="L34" i="69"/>
  <c r="M34" i="69"/>
  <c r="L36" i="69"/>
  <c r="M36" i="69"/>
  <c r="L38" i="69"/>
  <c r="M38" i="69"/>
  <c r="M17" i="69"/>
  <c r="L42" i="69"/>
  <c r="M42" i="69"/>
  <c r="L43" i="69"/>
  <c r="M43" i="69"/>
  <c r="L44" i="69"/>
  <c r="M44" i="69"/>
  <c r="M45" i="69"/>
  <c r="L33" i="69"/>
  <c r="M33" i="69"/>
  <c r="L35" i="69"/>
  <c r="M35" i="69"/>
  <c r="L37" i="69"/>
  <c r="M37" i="69"/>
  <c r="M20" i="69"/>
  <c r="L24" i="69"/>
  <c r="M24" i="69"/>
  <c r="L25" i="69"/>
  <c r="M25" i="69"/>
  <c r="L27" i="69"/>
  <c r="M27" i="69"/>
  <c r="L30" i="69"/>
  <c r="M30" i="69"/>
  <c r="L11" i="69"/>
  <c r="M11" i="69"/>
  <c r="L13" i="69"/>
  <c r="M13" i="69"/>
  <c r="L15" i="69"/>
  <c r="M15" i="69"/>
  <c r="L16" i="69"/>
  <c r="M16" i="69"/>
  <c r="L18" i="69"/>
  <c r="M18" i="69"/>
  <c r="L46" i="69"/>
  <c r="M46" i="69"/>
  <c r="L28" i="69"/>
  <c r="M28" i="69"/>
  <c r="L31" i="69"/>
  <c r="M31" i="69"/>
  <c r="L12" i="69"/>
  <c r="M12" i="69"/>
  <c r="L14" i="69"/>
  <c r="M14" i="69"/>
  <c r="L40" i="69"/>
  <c r="M40" i="69"/>
  <c r="M47" i="69"/>
  <c r="L48" i="69"/>
  <c r="M48" i="69"/>
  <c r="L49" i="69"/>
  <c r="M49" i="69"/>
  <c r="L50" i="69"/>
  <c r="M50" i="69"/>
  <c r="L51" i="69"/>
  <c r="M51" i="69"/>
  <c r="L32" i="69"/>
  <c r="M32" i="69"/>
  <c r="L23" i="69"/>
  <c r="M23" i="69"/>
  <c r="D38" i="8" l="1"/>
  <c r="G27" i="8"/>
  <c r="K19" i="69" l="1"/>
  <c r="N50" i="69"/>
  <c r="N49" i="69"/>
  <c r="N48" i="69"/>
  <c r="N46" i="69"/>
  <c r="N44" i="69"/>
  <c r="N43" i="69"/>
  <c r="N39" i="69"/>
  <c r="N38" i="69"/>
  <c r="N37" i="69"/>
  <c r="N36" i="69"/>
  <c r="N35" i="69"/>
  <c r="N34" i="69"/>
  <c r="N33" i="69"/>
  <c r="N32" i="69"/>
  <c r="N31" i="69"/>
  <c r="N29" i="69"/>
  <c r="N28" i="69"/>
  <c r="N27" i="69"/>
  <c r="N26" i="69"/>
  <c r="N25" i="69"/>
  <c r="N24" i="69"/>
  <c r="N23" i="69"/>
  <c r="N22" i="69"/>
  <c r="N20" i="69"/>
  <c r="N18" i="69"/>
  <c r="N11" i="69"/>
  <c r="M41" i="69"/>
  <c r="L41" i="69"/>
  <c r="B41" i="69"/>
  <c r="M19" i="69"/>
  <c r="B19" i="69"/>
  <c r="J9" i="69"/>
  <c r="G9" i="69"/>
  <c r="E9" i="69"/>
  <c r="B9" i="69"/>
  <c r="N41" i="69" l="1"/>
  <c r="G52" i="69"/>
  <c r="N19" i="69"/>
  <c r="B52" i="69"/>
  <c r="K52" i="69"/>
  <c r="E52" i="69"/>
  <c r="J52" i="69"/>
  <c r="G19" i="8" l="1"/>
  <c r="H19" i="8" l="1"/>
  <c r="L11" i="12" l="1"/>
  <c r="G44" i="8" l="1"/>
  <c r="G39" i="8"/>
  <c r="H39" i="8" s="1"/>
  <c r="G33" i="8"/>
  <c r="H27" i="8"/>
  <c r="G25" i="8"/>
  <c r="H25" i="8" s="1"/>
  <c r="G23" i="8"/>
  <c r="H30" i="8" l="1"/>
  <c r="H18" i="8"/>
  <c r="L9" i="12" l="1"/>
  <c r="G66" i="9" l="1"/>
  <c r="E24" i="8" l="1"/>
  <c r="G29" i="8" l="1"/>
  <c r="G24" i="8"/>
  <c r="H24" i="8" s="1"/>
  <c r="G17" i="8"/>
  <c r="G32" i="8" l="1"/>
  <c r="T23" i="15" l="1"/>
  <c r="F32" i="8" l="1"/>
  <c r="E32" i="8"/>
  <c r="D32" i="8"/>
  <c r="C43" i="8" l="1"/>
  <c r="C42" i="8" s="1"/>
  <c r="C41" i="8" s="1"/>
  <c r="C40" i="8" s="1"/>
  <c r="C38" i="8"/>
  <c r="C37" i="8" s="1"/>
  <c r="C29" i="8"/>
  <c r="C24" i="8"/>
  <c r="C22" i="8"/>
  <c r="C20" i="8" s="1"/>
  <c r="C17" i="8"/>
  <c r="C15" i="8"/>
  <c r="C36" i="8" l="1"/>
  <c r="C34" i="8" s="1"/>
  <c r="C13" i="8"/>
  <c r="C11" i="8" s="1"/>
  <c r="C9" i="8" l="1"/>
  <c r="D15" i="8" l="1"/>
  <c r="D17" i="8"/>
  <c r="D22" i="8"/>
  <c r="D20" i="8" s="1"/>
  <c r="D24" i="8"/>
  <c r="D29" i="8"/>
  <c r="D37" i="8"/>
  <c r="D43" i="8"/>
  <c r="D42" i="8" s="1"/>
  <c r="D40" i="8" s="1"/>
  <c r="D46" i="8"/>
  <c r="D13" i="8" l="1"/>
  <c r="D11" i="8" s="1"/>
  <c r="D36" i="8"/>
  <c r="D34" i="8" s="1"/>
  <c r="F43" i="8" l="1"/>
  <c r="F42" i="8" l="1"/>
  <c r="F41" i="8" s="1"/>
  <c r="F40" i="8" s="1"/>
  <c r="G43" i="8" l="1"/>
  <c r="F24" i="8" l="1"/>
  <c r="F38" i="8"/>
  <c r="F37" i="8" s="1"/>
  <c r="F36" i="8" s="1"/>
  <c r="F34" i="8" s="1"/>
  <c r="F29" i="8"/>
  <c r="G38" i="8" l="1"/>
  <c r="G37" i="8" s="1"/>
  <c r="H38" i="8"/>
  <c r="H37" i="8" s="1"/>
  <c r="H36" i="8" s="1"/>
  <c r="E38" i="8"/>
  <c r="G36" i="8" l="1"/>
  <c r="I44" i="8" l="1"/>
  <c r="E37" i="8"/>
  <c r="G42" i="8"/>
  <c r="G41" i="8" s="1"/>
  <c r="G40" i="8" s="1"/>
  <c r="G34" i="8" s="1"/>
  <c r="E36" i="8" l="1"/>
  <c r="E43" i="8"/>
  <c r="I43" i="8" s="1"/>
  <c r="I23" i="8"/>
  <c r="H23" i="8"/>
  <c r="G22" i="8"/>
  <c r="G20" i="8" s="1"/>
  <c r="F22" i="8"/>
  <c r="E22" i="8"/>
  <c r="E20" i="8" s="1"/>
  <c r="F20" i="8" l="1"/>
  <c r="E42" i="8"/>
  <c r="E41" i="8" s="1"/>
  <c r="E17" i="8"/>
  <c r="E15" i="8" s="1"/>
  <c r="E40" i="8" l="1"/>
  <c r="I42" i="8"/>
  <c r="F17" i="8"/>
  <c r="E34" i="8" l="1"/>
  <c r="G15" i="8"/>
  <c r="F48" i="8"/>
  <c r="H34" i="8" l="1"/>
  <c r="F15" i="8" l="1"/>
  <c r="F13" i="8" s="1"/>
  <c r="G13" i="8" s="1"/>
  <c r="F11" i="8" l="1"/>
  <c r="F9" i="8" s="1"/>
  <c r="G11" i="8" l="1"/>
  <c r="G9" i="8" l="1"/>
  <c r="F46" i="8" l="1"/>
  <c r="G46" i="8" s="1"/>
  <c r="G47" i="8" l="1"/>
  <c r="G28" i="8"/>
  <c r="G21" i="8"/>
  <c r="H33" i="8" l="1"/>
  <c r="E46" i="8" l="1"/>
  <c r="E29" i="8" l="1"/>
  <c r="E13" i="8" s="1"/>
  <c r="H13" i="8" l="1"/>
  <c r="E11" i="8"/>
  <c r="H9" i="8" s="1"/>
  <c r="H11" i="8" l="1"/>
  <c r="H42" i="8" l="1"/>
  <c r="H28" i="8"/>
  <c r="H21" i="8"/>
  <c r="C56" i="12"/>
  <c r="D56" i="12"/>
  <c r="F56" i="12"/>
  <c r="H56" i="12"/>
  <c r="F57" i="12"/>
  <c r="I57" i="12" s="1"/>
  <c r="F58" i="12"/>
  <c r="J58" i="12" s="1"/>
  <c r="K57" i="12" l="1"/>
  <c r="J57" i="12"/>
  <c r="I56" i="12"/>
  <c r="J56" i="12"/>
  <c r="K56" i="12"/>
  <c r="G48" i="8" l="1"/>
  <c r="I22" i="8"/>
  <c r="I41" i="8"/>
  <c r="I48" i="8" l="1"/>
  <c r="I46" i="8"/>
  <c r="H46" i="8"/>
  <c r="H48" i="8"/>
  <c r="H22" i="8"/>
  <c r="H41" i="8"/>
  <c r="I25" i="8" l="1"/>
  <c r="I26" i="8" l="1"/>
  <c r="I30" i="8" l="1"/>
  <c r="I29" i="8" l="1"/>
  <c r="H29" i="8"/>
  <c r="I39" i="8" l="1"/>
  <c r="H20" i="8"/>
  <c r="I20" i="8"/>
  <c r="I38" i="8" l="1"/>
  <c r="I37" i="8"/>
  <c r="I36" i="8" s="1"/>
  <c r="I34" i="8" l="1"/>
  <c r="I27" i="8"/>
  <c r="H40" i="8" l="1"/>
  <c r="I40" i="8"/>
  <c r="I19" i="8" l="1"/>
  <c r="H17" i="8" l="1"/>
  <c r="I17" i="8"/>
  <c r="H15" i="8"/>
  <c r="I15" i="8"/>
  <c r="I13" i="8" l="1"/>
  <c r="I11" i="8"/>
  <c r="I9" i="8" l="1"/>
  <c r="I24" i="8"/>
  <c r="I18" i="8" l="1"/>
  <c r="H9" i="69" l="1"/>
  <c r="I9" i="69" s="1"/>
  <c r="H52" i="69" l="1"/>
  <c r="M10" i="69"/>
  <c r="M9" i="69" s="1"/>
  <c r="M52" i="69" s="1"/>
  <c r="N10" i="69"/>
  <c r="L10" i="69"/>
  <c r="L52" i="69" s="1"/>
  <c r="I52" i="69"/>
  <c r="N9" i="69"/>
  <c r="N52" i="69" l="1"/>
</calcChain>
</file>

<file path=xl/sharedStrings.xml><?xml version="1.0" encoding="utf-8"?>
<sst xmlns="http://schemas.openxmlformats.org/spreadsheetml/2006/main" count="843" uniqueCount="372">
  <si>
    <t>DETALLE</t>
  </si>
  <si>
    <t>VARIACION</t>
  </si>
  <si>
    <t>ASIGNADO</t>
  </si>
  <si>
    <t>ACUMULADO</t>
  </si>
  <si>
    <t>ABSOLUTA</t>
  </si>
  <si>
    <t>RELATIVA</t>
  </si>
  <si>
    <t xml:space="preserve"> </t>
  </si>
  <si>
    <t xml:space="preserve">            T  O  T   A   L...</t>
  </si>
  <si>
    <t xml:space="preserve"> I  Ingresos Corrientes</t>
  </si>
  <si>
    <t xml:space="preserve"> II  Ingreso de Capital</t>
  </si>
  <si>
    <t>MODIFICADO</t>
  </si>
  <si>
    <t>EJECUTADO</t>
  </si>
  <si>
    <t>T   O   T   A   L</t>
  </si>
  <si>
    <t>INGRESOS PROPIOS</t>
  </si>
  <si>
    <t>APORTE ESTATAL</t>
  </si>
  <si>
    <t>SALDO</t>
  </si>
  <si>
    <t>A LA FECHA</t>
  </si>
  <si>
    <t>ANUAL</t>
  </si>
  <si>
    <t>INGRESOS</t>
  </si>
  <si>
    <t>GASTOS</t>
  </si>
  <si>
    <t>Resultados Presupuestarios</t>
  </si>
  <si>
    <t>TOTAL</t>
  </si>
  <si>
    <t>FUNCIONAMIENTO</t>
  </si>
  <si>
    <t>INVERSIONES</t>
  </si>
  <si>
    <t>PRESUPUESTO</t>
  </si>
  <si>
    <t>DIRECCION Y ADMON  GENERAL</t>
  </si>
  <si>
    <t>INV.POSTGRADO Y EXTENSION</t>
  </si>
  <si>
    <t>RECAUDACION</t>
  </si>
  <si>
    <t>MENSUAL</t>
  </si>
  <si>
    <t xml:space="preserve">       Gobierno Central.</t>
  </si>
  <si>
    <t xml:space="preserve">  </t>
  </si>
  <si>
    <t xml:space="preserve">  CODIFICACION PRESUPUESTARIA</t>
  </si>
  <si>
    <t>ACUMULADA</t>
  </si>
  <si>
    <t xml:space="preserve"> 1.2.1.4.99</t>
  </si>
  <si>
    <t>TRANSFERENCIAS CORRIENTES</t>
  </si>
  <si>
    <t>1.2.3.1.07</t>
  </si>
  <si>
    <t>TRANSFERENCIAS DE CAPITAL</t>
  </si>
  <si>
    <t>2.3.2.1.07</t>
  </si>
  <si>
    <t xml:space="preserve">        Saldo Inicial en Caja y Banco</t>
  </si>
  <si>
    <t xml:space="preserve">        Transferencias de Capital</t>
  </si>
  <si>
    <t xml:space="preserve">   A. Ingresos Tributarios</t>
  </si>
  <si>
    <t xml:space="preserve">   B. Ingresos No Tributarios</t>
  </si>
  <si>
    <t xml:space="preserve">       1.Renta de Activos.</t>
  </si>
  <si>
    <t xml:space="preserve">       3. Tasas y Derechos</t>
  </si>
  <si>
    <t xml:space="preserve">       4. Ingresos Varios</t>
  </si>
  <si>
    <t xml:space="preserve">   D.   Menos S. Final en Caja</t>
  </si>
  <si>
    <t xml:space="preserve">      Total Final en Caja</t>
  </si>
  <si>
    <t xml:space="preserve">           Total de Gastos </t>
  </si>
  <si>
    <t xml:space="preserve">         P R E S U P U E S T O</t>
  </si>
  <si>
    <t>PAGADO ACUMULADO</t>
  </si>
  <si>
    <t xml:space="preserve">                T   O   T    A    L</t>
  </si>
  <si>
    <t xml:space="preserve">          I.  Servicios Personales</t>
  </si>
  <si>
    <t xml:space="preserve">          3.  Materiales y Suministro</t>
  </si>
  <si>
    <t xml:space="preserve">               a. Gobierno Central</t>
  </si>
  <si>
    <t xml:space="preserve">               d. Municipios</t>
  </si>
  <si>
    <t xml:space="preserve">          1. Al sector privado.</t>
  </si>
  <si>
    <t xml:space="preserve">          1. Interna.</t>
  </si>
  <si>
    <t xml:space="preserve">          2. Externa.</t>
  </si>
  <si>
    <t>LEY</t>
  </si>
  <si>
    <t>AJUSTE</t>
  </si>
  <si>
    <t>0</t>
  </si>
  <si>
    <t>SERVICIOS PERSONALES</t>
  </si>
  <si>
    <t>000</t>
  </si>
  <si>
    <t>SUELDOS FIJOS</t>
  </si>
  <si>
    <t>001</t>
  </si>
  <si>
    <t>002</t>
  </si>
  <si>
    <t>SUELDO PERSONAL TRANS.</t>
  </si>
  <si>
    <t>003</t>
  </si>
  <si>
    <t>CONTINGENTE</t>
  </si>
  <si>
    <t>010</t>
  </si>
  <si>
    <t xml:space="preserve">SOBRESUELDOS </t>
  </si>
  <si>
    <t>030</t>
  </si>
  <si>
    <t>GASTOS DE REPRES.</t>
  </si>
  <si>
    <t>050</t>
  </si>
  <si>
    <t>XIII MES</t>
  </si>
  <si>
    <t>070</t>
  </si>
  <si>
    <t>CONTRIBUC. A LA S.S.</t>
  </si>
  <si>
    <t>080</t>
  </si>
  <si>
    <t>OTROS SERV. PERSONALES</t>
  </si>
  <si>
    <t>090</t>
  </si>
  <si>
    <t>CR.REC.POR S. PERSONAL</t>
  </si>
  <si>
    <t>1</t>
  </si>
  <si>
    <t>SERV. NO PERSONALES</t>
  </si>
  <si>
    <t>ALQUILERES</t>
  </si>
  <si>
    <t>110</t>
  </si>
  <si>
    <t>SERVICIOS BASICOS</t>
  </si>
  <si>
    <t>120</t>
  </si>
  <si>
    <t>IMPRESOS Y ENCUADER.</t>
  </si>
  <si>
    <t>130</t>
  </si>
  <si>
    <t>INF.Y PUBLICIDAD</t>
  </si>
  <si>
    <t>140</t>
  </si>
  <si>
    <t>VIATICOS</t>
  </si>
  <si>
    <t>A PERSONAS</t>
  </si>
  <si>
    <t>150</t>
  </si>
  <si>
    <t>TRANSPORTE</t>
  </si>
  <si>
    <t>160</t>
  </si>
  <si>
    <t>S. COMERCIALES</t>
  </si>
  <si>
    <t>180</t>
  </si>
  <si>
    <t>MANTO Y REPARACION</t>
  </si>
  <si>
    <t>CR.REC.POR S. NO PERS.</t>
  </si>
  <si>
    <t>2</t>
  </si>
  <si>
    <t>MATER.Y SUMINISTROS</t>
  </si>
  <si>
    <t>200</t>
  </si>
  <si>
    <t>ALIMENTOS Y BEBIDAS</t>
  </si>
  <si>
    <t>210</t>
  </si>
  <si>
    <t>TEXTILES Y VESTUARIOS</t>
  </si>
  <si>
    <t>220</t>
  </si>
  <si>
    <t>COMBUSTIBLES Y LUB.</t>
  </si>
  <si>
    <t>230</t>
  </si>
  <si>
    <t>PROD. DE PAPEL</t>
  </si>
  <si>
    <t>240</t>
  </si>
  <si>
    <t>OTROS PROD. QUIMICOS</t>
  </si>
  <si>
    <t>250</t>
  </si>
  <si>
    <t>MAT. DE CONSTRUCCION</t>
  </si>
  <si>
    <t>260</t>
  </si>
  <si>
    <t>PRODUCTOS VARIOS</t>
  </si>
  <si>
    <t>270</t>
  </si>
  <si>
    <t>UTILES DE M. DIVERSOS</t>
  </si>
  <si>
    <t>280</t>
  </si>
  <si>
    <t>REPUESTOS</t>
  </si>
  <si>
    <t>CR.REC.POR MAT. Y SUM.</t>
  </si>
  <si>
    <t>3</t>
  </si>
  <si>
    <t>INV. FINANCIERAS</t>
  </si>
  <si>
    <t>COMPRA DE EXISTENCIA</t>
  </si>
  <si>
    <t>CR. REC. INVERSIONES FIN.</t>
  </si>
  <si>
    <t>6</t>
  </si>
  <si>
    <t>600</t>
  </si>
  <si>
    <t>610</t>
  </si>
  <si>
    <t>BECAS DE ESTUDIO</t>
  </si>
  <si>
    <t>660</t>
  </si>
  <si>
    <t>TRANSF. AL EXTERIOR</t>
  </si>
  <si>
    <t>TOTAL FUNCIONAMIENTO</t>
  </si>
  <si>
    <t>P</t>
  </si>
  <si>
    <t xml:space="preserve">       T   O  T   A     L</t>
  </si>
  <si>
    <t>DIRECCION SUPERIOR</t>
  </si>
  <si>
    <t>PLANIFICACION UNIVERSITARIA</t>
  </si>
  <si>
    <t>ADMINISTRACION GENERAL</t>
  </si>
  <si>
    <t>SECRETARIA GENERAL</t>
  </si>
  <si>
    <t>ADMON DE LA EDUC.SUPERIOR</t>
  </si>
  <si>
    <t>DOCENCIA CENTRAL</t>
  </si>
  <si>
    <t>DOCENCIA REGIONAL</t>
  </si>
  <si>
    <t xml:space="preserve">     </t>
  </si>
  <si>
    <t>CONSULTORIAS Y SERV</t>
  </si>
  <si>
    <t>PAGADO</t>
  </si>
  <si>
    <t xml:space="preserve">SALDO </t>
  </si>
  <si>
    <t>TRANSFERENCIAS CORR.</t>
  </si>
  <si>
    <t>PORCENTUAL</t>
  </si>
  <si>
    <t xml:space="preserve">   B. Transf. de Capital</t>
  </si>
  <si>
    <t>ABOLUTA</t>
  </si>
  <si>
    <t>CTA.</t>
  </si>
  <si>
    <t>UNIVERSIDAD TECNOLÓGICA DE PANAMÁ</t>
  </si>
  <si>
    <t>DIRECCIÓN NACIONAL DE PRESUPUESTO</t>
  </si>
  <si>
    <t>CRED. REC. POR TRANSF.</t>
  </si>
  <si>
    <t>PENSIÓN Y JUBILACIONES</t>
  </si>
  <si>
    <t xml:space="preserve">       2. Transf. Corrientes</t>
  </si>
  <si>
    <t xml:space="preserve">          2.  Serv. No Personales</t>
  </si>
  <si>
    <t xml:space="preserve">               b. Ent. Descentral.</t>
  </si>
  <si>
    <t xml:space="preserve">               c. Empresas Pùblicas</t>
  </si>
  <si>
    <t xml:space="preserve">          I. Obras y Construcciones</t>
  </si>
  <si>
    <t xml:space="preserve">          I. Conces. de Prèstamos</t>
  </si>
  <si>
    <t xml:space="preserve">          2. Adquisiciòn de Valores</t>
  </si>
  <si>
    <t xml:space="preserve">          3. Compra de Existencia</t>
  </si>
  <si>
    <t xml:space="preserve">          4. Adquis. de Inmuebles</t>
  </si>
  <si>
    <t xml:space="preserve">          5. Otras. (Proy. Peles)</t>
  </si>
  <si>
    <t xml:space="preserve">          2. Al sector Público.</t>
  </si>
  <si>
    <t xml:space="preserve">          2. Maquinaria y Equipo.</t>
  </si>
  <si>
    <t xml:space="preserve">          3. Investig. Y Transf. de Tec.</t>
  </si>
  <si>
    <t>CODIFICACIÓN</t>
  </si>
  <si>
    <t>1.95.1.2.1</t>
  </si>
  <si>
    <t>1.95.1.2</t>
  </si>
  <si>
    <t>1.95.1.2.1.4.99</t>
  </si>
  <si>
    <t>1.95.1.2.3</t>
  </si>
  <si>
    <t xml:space="preserve"> 1.95.1.2.3.1</t>
  </si>
  <si>
    <t>1.95.2.3.1.07</t>
  </si>
  <si>
    <t>1.95.1.2.4</t>
  </si>
  <si>
    <t>1.95.1.2.4.1.26</t>
  </si>
  <si>
    <t>1.95.1.2.4.1.99</t>
  </si>
  <si>
    <t>1.95.1.2.4.1.24</t>
  </si>
  <si>
    <t>1.95.1.2.6</t>
  </si>
  <si>
    <t>1.95.2</t>
  </si>
  <si>
    <t>1.95.2.3</t>
  </si>
  <si>
    <t>1.95.2.3.2</t>
  </si>
  <si>
    <t>1.95.2.3.2.1</t>
  </si>
  <si>
    <t>1.95.2.3.2.1.07</t>
  </si>
  <si>
    <t>1.95.2.4</t>
  </si>
  <si>
    <t>1.95.1</t>
  </si>
  <si>
    <t xml:space="preserve">    1.  No Tributarios</t>
  </si>
  <si>
    <t xml:space="preserve">            2.1. Disponible  Libre en Bco.</t>
  </si>
  <si>
    <t>1.95.1.2.1.4</t>
  </si>
  <si>
    <t>PRESUPUESTOS</t>
  </si>
  <si>
    <t xml:space="preserve">  EJECUCION DE INGRESOS SEGÚN OBJETO</t>
  </si>
  <si>
    <t xml:space="preserve">  FINANCIAMIENTO PRESUPUESTARIO DE INGRESOS Y GASTOS</t>
  </si>
  <si>
    <t xml:space="preserve">  FLUJO PRESUPUESTARIO DE INGRESOS Y GASTOS</t>
  </si>
  <si>
    <t xml:space="preserve"> EJECUCION PRESUPUESTARIA  DE FUNCIONAMIENTO </t>
  </si>
  <si>
    <t>Fuente: Dirección Nacional de Presupuesto.</t>
  </si>
  <si>
    <t xml:space="preserve">  BALANCE PRESUPUESTARIO ACUMULADO DE GASTO</t>
  </si>
  <si>
    <t xml:space="preserve">    1.3. Tasa y Derechos</t>
  </si>
  <si>
    <t xml:space="preserve">    1.4. Ingresos Varios</t>
  </si>
  <si>
    <r>
      <t xml:space="preserve">    </t>
    </r>
    <r>
      <rPr>
        <b/>
        <sz val="10.5"/>
        <rFont val="Arial"/>
        <family val="2"/>
      </rPr>
      <t xml:space="preserve">2. </t>
    </r>
    <r>
      <rPr>
        <sz val="10.5"/>
        <rFont val="Arial"/>
        <family val="2"/>
      </rPr>
      <t>Saldo en Caja y Banco</t>
    </r>
  </si>
  <si>
    <t xml:space="preserve">        Inversión Financiera</t>
  </si>
  <si>
    <t xml:space="preserve">       Gastos  de Operación ( 0-1-2-3-4-9 )</t>
  </si>
  <si>
    <t>I.  Ingresos Corrientes</t>
  </si>
  <si>
    <t xml:space="preserve">       Interés  de la Deuda ( 8 )</t>
  </si>
  <si>
    <t xml:space="preserve">       Transferencias Corrientes  (6)</t>
  </si>
  <si>
    <t xml:space="preserve">   C. Saldo en Caja Corriente</t>
  </si>
  <si>
    <t>II. Ingreso de Capital</t>
  </si>
  <si>
    <t xml:space="preserve">   A. Saldo Inicial en Caja y Bco.</t>
  </si>
  <si>
    <t xml:space="preserve">   B. Recursos del Crédito</t>
  </si>
  <si>
    <t xml:space="preserve">   C. Otros Rec. de Capital</t>
  </si>
  <si>
    <t xml:space="preserve">       1. Transf. de Capital</t>
  </si>
  <si>
    <t>I. Gastos Corrientes</t>
  </si>
  <si>
    <t xml:space="preserve">   A. Operaciòn</t>
  </si>
  <si>
    <t xml:space="preserve">       1.  Servicios Personales</t>
  </si>
  <si>
    <t xml:space="preserve">       2.  Serv. No Personales</t>
  </si>
  <si>
    <t xml:space="preserve">       3.  Materiales y Suministro</t>
  </si>
  <si>
    <t xml:space="preserve">       4.  Maquinaria y Equipo</t>
  </si>
  <si>
    <t xml:space="preserve">   B. Transf. Corrientes</t>
  </si>
  <si>
    <t xml:space="preserve">   C. Intereses de la Deuda</t>
  </si>
  <si>
    <t>II. Gastos de Capital</t>
  </si>
  <si>
    <t xml:space="preserve">   A.  Inversiones Fìsicas</t>
  </si>
  <si>
    <t xml:space="preserve">   B.  Inversiones Financieras</t>
  </si>
  <si>
    <t xml:space="preserve">   C.  Transf. de Capital</t>
  </si>
  <si>
    <t xml:space="preserve">   D.  Amortización de la Deuda</t>
  </si>
  <si>
    <t xml:space="preserve">          2.  Transferencia al Exterior</t>
  </si>
  <si>
    <t xml:space="preserve">              a. Gobierno Central</t>
  </si>
  <si>
    <t xml:space="preserve">              b. Entidades   Descent.ral. </t>
  </si>
  <si>
    <t>I  Gastos Corrientes</t>
  </si>
  <si>
    <t>II  Gastos DE CAPITAL</t>
  </si>
  <si>
    <t xml:space="preserve">     A. Operación</t>
  </si>
  <si>
    <t xml:space="preserve">     B. Transferencias</t>
  </si>
  <si>
    <t xml:space="preserve">     A.  Inversiones Físicas</t>
  </si>
  <si>
    <t xml:space="preserve">     B.  Inversiones Financieras</t>
  </si>
  <si>
    <t xml:space="preserve">     C.  Transferencia de Capital.</t>
  </si>
  <si>
    <t xml:space="preserve">  EJECUCION PRESUPUESTARIA DE FUNCIONAMIENTO SEGÚN ESTRUCTURA PROGRAMATICA  </t>
  </si>
  <si>
    <t>P R E S U P U E S T O</t>
  </si>
  <si>
    <t>Ingresos Corrientes</t>
  </si>
  <si>
    <t>Ingresos de Capital</t>
  </si>
  <si>
    <t>EGRESOS</t>
  </si>
  <si>
    <t>Dirección y Administración General</t>
  </si>
  <si>
    <t>Educación Superior Tecnológica</t>
  </si>
  <si>
    <t>Investigación, Post Grado y Extensión</t>
  </si>
  <si>
    <t>Construcciones Educativas</t>
  </si>
  <si>
    <t>Mobiliario, Libros y Equipos Educ.</t>
  </si>
  <si>
    <t>Transferencia de Tecnología</t>
  </si>
  <si>
    <t>SALDO A LA FECHA</t>
  </si>
  <si>
    <t xml:space="preserve">    1.2.  Transferencias Corrientes</t>
  </si>
  <si>
    <t xml:space="preserve">    1. Otros Ingresos de Capital</t>
  </si>
  <si>
    <t xml:space="preserve">     2. Saldo en Caja y Banco</t>
  </si>
  <si>
    <t xml:space="preserve">            2.1.1 Disponible Libre en Bco.</t>
  </si>
  <si>
    <t xml:space="preserve">            2.1.1.1 Disponible Libre en Bco.</t>
  </si>
  <si>
    <t xml:space="preserve">            2.1.1.1.1 Saldo en Caja</t>
  </si>
  <si>
    <t xml:space="preserve">            1.1  Transferencias de Capital</t>
  </si>
  <si>
    <t xml:space="preserve">            1.1.1  Gobierno Central</t>
  </si>
  <si>
    <t xml:space="preserve">            1.1.1.1 Ministerio de Educación</t>
  </si>
  <si>
    <t xml:space="preserve">            3.3. Otros  -Biblioteca</t>
  </si>
  <si>
    <t xml:space="preserve"> 1.2.4.1.24</t>
  </si>
  <si>
    <t xml:space="preserve"> 1.2.4.1.99</t>
  </si>
  <si>
    <t xml:space="preserve"> 1.2.4.2.26</t>
  </si>
  <si>
    <t>EDUC. SUPERIOR TECNOLÓGICA</t>
  </si>
  <si>
    <t>UNIVERSIDAD TECNOLÓGICA DE PANAMA</t>
  </si>
  <si>
    <t xml:space="preserve">  VENTA DE SERVICIOS</t>
  </si>
  <si>
    <t xml:space="preserve">  OTROS SER. AUTOGESTION</t>
  </si>
  <si>
    <t xml:space="preserve">  MATRICULA-DERECHOS</t>
  </si>
  <si>
    <t xml:space="preserve">  OTROS - BIBLIOTECA</t>
  </si>
  <si>
    <t xml:space="preserve">  TASAS</t>
  </si>
  <si>
    <t xml:space="preserve">  INGRESOS VARIOS</t>
  </si>
  <si>
    <t xml:space="preserve">  SALDO EN CAJA  (CORRIENTE)</t>
  </si>
  <si>
    <t xml:space="preserve">  SALDO EN CAJA (CAPITAL)  </t>
  </si>
  <si>
    <t xml:space="preserve">  APORTE LIBRE</t>
  </si>
  <si>
    <t xml:space="preserve">  I.D.A.A.N.</t>
  </si>
  <si>
    <t xml:space="preserve">  CONTRIBUCION A LA S.S.</t>
  </si>
  <si>
    <t xml:space="preserve"> I.  Ingresos Corrientes</t>
  </si>
  <si>
    <t xml:space="preserve"> II. Gastos Corrientes</t>
  </si>
  <si>
    <t xml:space="preserve"> III. Ahorro  en Cta Corriente ( I-II )</t>
  </si>
  <si>
    <t xml:space="preserve"> IV. Gasto  de Capital</t>
  </si>
  <si>
    <t xml:space="preserve"> V. Ingresos de Capital ( 2 )</t>
  </si>
  <si>
    <t xml:space="preserve">   BALANCE PRESUPUESTARIO ACUMULADO DE INGRESOS</t>
  </si>
  <si>
    <t>RECAUDACIÓN</t>
  </si>
  <si>
    <t xml:space="preserve">          4.  Inversiones Directas</t>
  </si>
  <si>
    <t>}</t>
  </si>
  <si>
    <t xml:space="preserve">        Inversiòn Física  </t>
  </si>
  <si>
    <t xml:space="preserve">        Recursos del Crédito</t>
  </si>
  <si>
    <t xml:space="preserve"> VI. Resultado Presupuestario (III -IV + V)</t>
  </si>
  <si>
    <t xml:space="preserve">       5.  Inversiones Financieras</t>
  </si>
  <si>
    <t xml:space="preserve">              c. Empresas Públicas</t>
  </si>
  <si>
    <t>DEVENGADO</t>
  </si>
  <si>
    <t xml:space="preserve">EJECUCIÓN PRESUPUESTARIA DE INVERSIONES </t>
  </si>
  <si>
    <t>PROGRAMAS-PROYECTOS</t>
  </si>
  <si>
    <t>PROGRAMA DE CONSTRUCCIONES</t>
  </si>
  <si>
    <t>CONSTRUCCION II FASE DEL PROYECTO DEL CAMPUS CENTRAL</t>
  </si>
  <si>
    <t>FORTALECIMIENTO  DE LA CIENCIA, TECNOLOGIA E INNOVACIÓN</t>
  </si>
  <si>
    <t>MANTENIMIENTO PREVENTIVO Y CORRECTIVO DE LA INFRAESTRUCTURA FISICA Y PATRIMONIAL DE LA UTP A NIVEL NACIONAL.</t>
  </si>
  <si>
    <t>MANTENIMIENTO DEL TECHO DEL EDIFICIO DEL TALLER METAL MECÁNICA EN COCLÉ</t>
  </si>
  <si>
    <t>REPOSICIÓN DE TECHO DE LOS EDIFICIOS DE AULAS ADM EN COCLÉ</t>
  </si>
  <si>
    <t>CONSTRUCCIÓN DE AULAS DE PANAMA OESTE</t>
  </si>
  <si>
    <t>CONST. DE EDIF.DE FACILIDADES ESTUDIANTILES Y CAFETERÍA EN COLÓN</t>
  </si>
  <si>
    <t>REPARACIÓN D EDIFICIO 70 Y DEL TALLER METAL MECÁNICA DE COLÓN</t>
  </si>
  <si>
    <t>FORTALECIMIENTO DE LA SEDE REGIONAL</t>
  </si>
  <si>
    <t>PROGRAMA DE MOBILIARIO</t>
  </si>
  <si>
    <t>IMPLEMENTACIÓN DE BASE DE DATOS BIBLIOGRÁFICOS Y COLECCIONES</t>
  </si>
  <si>
    <t>MEJORAMIENTO LABORATORIOS FACULTADES Y CENTROS REGIONALES</t>
  </si>
  <si>
    <t>EQUIP. DE LOS LAB. DE COMPUTO DE LA FAC. ING. SISTEMAS DEL C.REG. AZUERO</t>
  </si>
  <si>
    <t>EQUIP DE LABORATORIO DE SUELOS Y ENSAYOS DE MATERIALES DEL C.REG DE AZUERO</t>
  </si>
  <si>
    <t>MEJORAMIENTO DE LA INFRAESTRUCTURA TECNOLÓGICA DE LA UTP</t>
  </si>
  <si>
    <t>IMPLEMENTACION DE LA MOVILIDAD ELÉCTRICA</t>
  </si>
  <si>
    <t>MEJORAMIENTO DEL LABORATORIO DE LA FAC. DE ING. MECANICA</t>
  </si>
  <si>
    <t>MEJORAMIENTO DEL CENTRO DE DATOS DE LA UTP</t>
  </si>
  <si>
    <t>EQUIP. DEL NÚCLEO DE SERVICIOS ESPECIALIZADOS Y TRANSFERENCIAS EN CIENCIAS TECNOLOGÍA DEL C. REG. DE VERAGUAS</t>
  </si>
  <si>
    <t>EQUIP. DEL LABORATORIO DE SUELOS Y MATERIALES DEL C. REG. DE COCLÉ</t>
  </si>
  <si>
    <t>FORTALECIMIENTO DEL SISTEMA ELÉCTRICO DEL C. REG. DE COCLÉ</t>
  </si>
  <si>
    <t>EQUIP. DEL LABORATORIO ACADÉMICO DEL C. REG. DE BOCAS DEL TORO</t>
  </si>
  <si>
    <t>HABILITACIÓN DEL LABORATORIO DE ANÁLISIS INDUSTRIALES Y CIENCIAS AMBIENTALES</t>
  </si>
  <si>
    <t>HABILITACIÓN DE LABORATORIOS DE DOCENCIA PARA EL CITT</t>
  </si>
  <si>
    <t>DESARROLLO DE LA PLATAFORMA E-VIRTUAL DE PROGRAMA DE POST GRADO</t>
  </si>
  <si>
    <t>HABILITACIÓN DEL LABORATORIO DE ENSAYO DE EFICIENCIA ENERGÉTICA PARA CERTIFICACIÓN DE SISTEMAS DE AIRE ACONDICIONADO EN PANAMÁ</t>
  </si>
  <si>
    <t>IMPLEMENTACIÓN DE UN TÚNEL DE VIENTO DE TIPO ABIERTO EN SISTEMA DE ADQUISICIÓN DE DATOS LDA PARA ESTUDIOS ESTRUCTURALES DE MECÁNICA DE FLUIDOS Y TÉRMICOS EN PMÁ.</t>
  </si>
  <si>
    <t>EQUIP. DE AULAS DE DIBUJO LINEAL Y GEOMETRÍA DESCRIPTIVA DEL C. REG. DE CHIRIQUÍ</t>
  </si>
  <si>
    <t>IMPLEMENTACIÓN DE UN SISTEMA DE ENERGÍA RENOVABLE PARA LA ALIMENTACIÓN DE LAS LUMINARIAS DEL EDIF. DE LA FIE DEL C.REG. DE CHIRIQUÍ</t>
  </si>
  <si>
    <t>EQUIP. DEL LABORATORIO DE ARQUITECTURA, REDES Y SISTEMAS OPERATIVOS COMP. (LARSO) DEL C. REG. DE PMÁ. OESTE</t>
  </si>
  <si>
    <t>EQUIP. DEL LABORATORIO DE TOPOGRAFÍA DEL C. REG. DE PMÁ OESTE</t>
  </si>
  <si>
    <t>INVESTIGACION Y TRANSFERENCIA DE TECNOLOGÍA</t>
  </si>
  <si>
    <t>DESARROLLO DE CONSULTORIA PARA PROYECTOS DE ESTADO</t>
  </si>
  <si>
    <t>FORTALECIMIENTO DE LA GESTIÓN PARA LA GENERACIÓN Y PRESENTACIÓN DE PATENTES TECNOLÓGICAS</t>
  </si>
  <si>
    <t>DESARROLLO DEL CENTRO DE ESTUDIOS MULTIDISCIPLINARIO EN CIENCIAS, INGENIERÍA Y TECNOLOGÍA-AIP (CEMCIT-AIP)</t>
  </si>
  <si>
    <t>DESARROLLO DEL PLAN DE FORMACIÓN PARA DOCENTE E INVESTIGADORES</t>
  </si>
  <si>
    <t>DESARROLLO DEL PROGRAMA INSTITUCIONAL DE INVESTIGACIÓN POST GRADO Y EXTENSIÓN (PIIPE)</t>
  </si>
  <si>
    <t>DESARROLLO DEL PROGRAMA DE MAESTRÍA EN AGRONEGOCIOS</t>
  </si>
  <si>
    <t>DESARROLLO E IMPLEMENTACIÓN DE TECNOLOGÍA ESPACIAL EN LA LOGÍSTICA Y LA AGRICULTURA NACIONAL (DITELAN)</t>
  </si>
  <si>
    <t>DESARROLLO DEL HUB DE FORMACÓN PARA LA TRANSFORMACIÓN DIGITAL E INDUSTRIA 4.0</t>
  </si>
  <si>
    <t>HABILITACIÓN DE INFRAESTRUCTURA Y EQUIP. DE LABORATORIOS PARA EL IMPULSO DE LA INVESTIGACIÓN E INNOVACIÓN.</t>
  </si>
  <si>
    <t>HABILITACIÓN DEL CENTRO NACIONAL DE SUPERCOMPUTACIÓN PARA INVESTIGACIÓN DE DIFERENTES FENÓMENOS Y ESCALAS (IBEROGUN)-UTP.</t>
  </si>
  <si>
    <t>FUENTE: DIRECCIÓN NACIONAL DE PRESUPUESTO</t>
  </si>
  <si>
    <r>
      <t xml:space="preserve">       </t>
    </r>
    <r>
      <rPr>
        <b/>
        <sz val="9"/>
        <rFont val="Arial"/>
        <family val="2"/>
      </rPr>
      <t>D.  Amort. de la Deuda.</t>
    </r>
  </si>
  <si>
    <t xml:space="preserve">PAGADO  </t>
  </si>
  <si>
    <t xml:space="preserve">          I.  Al Sector Público</t>
  </si>
  <si>
    <t>COMPROMISO</t>
  </si>
  <si>
    <t>TRANSF. CORRIENT.A INST.PUB.</t>
  </si>
  <si>
    <t>% COMP.&amp; ASIGNADO</t>
  </si>
  <si>
    <t xml:space="preserve">           1.1  Renta de Activos</t>
  </si>
  <si>
    <t xml:space="preserve">           1.1.1 Ing. por Vtas. de Servicios</t>
  </si>
  <si>
    <t xml:space="preserve">           1.1.1.1 Lab. y C. Especializados.</t>
  </si>
  <si>
    <t xml:space="preserve">           2. 1  Gobierno Central</t>
  </si>
  <si>
    <t xml:space="preserve">           2.1.1  Ministerio de Educación.</t>
  </si>
  <si>
    <t xml:space="preserve">           3.1 Tasas por Servicios</t>
  </si>
  <si>
    <t xml:space="preserve">           3.2. Derechos</t>
  </si>
  <si>
    <t xml:space="preserve">           4.1. Otros Ing. Varios</t>
  </si>
  <si>
    <t xml:space="preserve">           2.1 Disponible Libre en Caja</t>
  </si>
  <si>
    <t>1.95.1.2.1.4.12</t>
  </si>
  <si>
    <t>1.95.1.2.6.1.99</t>
  </si>
  <si>
    <t>1.95.1.4.1.2.01</t>
  </si>
  <si>
    <t>1.95.1.4.1</t>
  </si>
  <si>
    <t>1.95.2.4.1</t>
  </si>
  <si>
    <t>1.95.2.4.1.2</t>
  </si>
  <si>
    <t>1.95.2.4.1.2.01</t>
  </si>
  <si>
    <t xml:space="preserve"> 1.2.1.4.12</t>
  </si>
  <si>
    <t xml:space="preserve"> 1.2.6.1.99</t>
  </si>
  <si>
    <t xml:space="preserve"> 1.4.1.2.01</t>
  </si>
  <si>
    <t xml:space="preserve"> 2.4.1.2.01</t>
  </si>
  <si>
    <t xml:space="preserve">          3.  Cred.Rec. Por Transf. Corrientes</t>
  </si>
  <si>
    <t>CONTENCIÓN</t>
  </si>
  <si>
    <t>SALDO ANUAL CONTENCIÓN</t>
  </si>
  <si>
    <t>MODIFICADO contención</t>
  </si>
  <si>
    <t xml:space="preserve">           1.1.1.2 Otros Servicios-Autogestión</t>
  </si>
  <si>
    <t>TRASLADOS</t>
  </si>
  <si>
    <t>UNIVERSIDAD TECNOLOGICA DE PANAMÁ</t>
  </si>
  <si>
    <t xml:space="preserve">   AL 30 DE OCTUBRE DE 2024 (En Balboas)</t>
  </si>
  <si>
    <t xml:space="preserve"> NIVEL DE CUENTA:AL 30 DE OCTUBRE DE 2024 (En Balboas)</t>
  </si>
  <si>
    <t>AL 30 DE OCTUBRE DE 2024 (En Balboas)</t>
  </si>
  <si>
    <t>AL 30 DE OCTUBRE DE 2024 (Miles de Balboas)</t>
  </si>
  <si>
    <t>AL 30 DE OCTUBRE DE  2024 (En Balboas)</t>
  </si>
  <si>
    <t>RESUMEN DEL PRESUPUESTO AL MES DE OCTUBRE  2024</t>
  </si>
  <si>
    <t>POR PROGRAMA  AL 30 DE OCTUBRE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</si>
</sst>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164" formatCode="_(* #,##0.00_);_(* \(#,##0.00\);_(* &quot;-&quot;??_);_(@_)"/>
    <numFmt numFmtId="165" formatCode="[$€]#,##0.00\ ;[$€]\(#,##0.00\);[$€]\-#\ ;@\ "/>
    <numFmt numFmtId="166" formatCode="#,##0\ ;\(#,##0\)"/>
    <numFmt numFmtId="167" formatCode="0.0"/>
    <numFmt numFmtId="168" formatCode="&quot; B/.&quot;#,##0.00\ ;&quot; B/.(&quot;#,##0.00\);&quot; B/.-&quot;#\ ;@\ "/>
    <numFmt numFmtId="169" formatCode="#,##0.0"/>
    <numFmt numFmtId="170" formatCode="0.00\ "/>
    <numFmt numFmtId="171" formatCode="#,###"/>
    <numFmt numFmtId="172" formatCode="#,##0.0\ ;\(#,##0.0\)"/>
    <numFmt numFmtId="173" formatCode="0.00\ ;[Red]\-0.00\ "/>
    <numFmt numFmtId="174" formatCode="#,##0.0_);[Red]\(#,##0.0\)"/>
    <numFmt numFmtId="175" formatCode="#,##0.0\ ;\(#,###\)"/>
    <numFmt numFmtId="176" formatCode="#,##0.00000000000000"/>
    <numFmt numFmtId="177" formatCode="#,##0.0000000000000"/>
    <numFmt numFmtId="178" formatCode="#,##0.000"/>
    <numFmt numFmtId="179" formatCode="_([$B/.-180A]\ * #,##0.00_);_([$B/.-180A]\ * \(#,##0.00\);_([$B/.-180A]\ * &quot;-&quot;??_);_(@_)"/>
  </numFmts>
  <fonts count="51"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color indexed="39"/>
      <name val="Arial"/>
      <family val="2"/>
    </font>
    <font>
      <b/>
      <sz val="10"/>
      <color indexed="39"/>
      <name val="Arial"/>
      <family val="2"/>
    </font>
    <font>
      <sz val="9"/>
      <color indexed="18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sz val="10"/>
      <name val="Arial"/>
      <family val="2"/>
    </font>
    <font>
      <sz val="9"/>
      <color rgb="FF000099"/>
      <name val="Arial"/>
      <family val="2"/>
    </font>
    <font>
      <b/>
      <sz val="8"/>
      <color rgb="FF0000FF"/>
      <name val="Arial"/>
      <family val="2"/>
    </font>
    <font>
      <b/>
      <sz val="10"/>
      <color rgb="FF062948"/>
      <name val="Arial"/>
      <family val="2"/>
    </font>
    <font>
      <sz val="10"/>
      <color rgb="FF002060"/>
      <name val="Arial"/>
      <family val="2"/>
    </font>
    <font>
      <b/>
      <sz val="10"/>
      <color rgb="FF002060"/>
      <name val="Arial"/>
      <family val="2"/>
    </font>
    <font>
      <sz val="8"/>
      <color rgb="FF002060"/>
      <name val="Arial"/>
      <family val="2"/>
    </font>
    <font>
      <b/>
      <i/>
      <sz val="10"/>
      <color rgb="FF002060"/>
      <name val="Arial"/>
      <family val="2"/>
    </font>
    <font>
      <b/>
      <sz val="8"/>
      <color rgb="FF002060"/>
      <name val="Arial"/>
      <family val="2"/>
    </font>
    <font>
      <sz val="9"/>
      <color rgb="FF002060"/>
      <name val="Arial"/>
      <family val="2"/>
    </font>
    <font>
      <b/>
      <sz val="12"/>
      <name val="Arial"/>
      <family val="2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color theme="3" tint="-0.499984740745262"/>
      <name val="Arial"/>
      <family val="2"/>
    </font>
    <font>
      <sz val="9"/>
      <name val="Arial"/>
      <family val="2"/>
    </font>
    <font>
      <sz val="10"/>
      <color rgb="FFFF0000"/>
      <name val="Arial"/>
      <family val="2"/>
    </font>
    <font>
      <sz val="10"/>
      <name val="Arial Black"/>
      <family val="2"/>
    </font>
    <font>
      <sz val="10.5"/>
      <color rgb="FF002060"/>
      <name val="Arial Black"/>
      <family val="2"/>
    </font>
    <font>
      <sz val="10.5"/>
      <color rgb="FF062948"/>
      <name val="Arial Black"/>
      <family val="2"/>
    </font>
    <font>
      <sz val="10.5"/>
      <name val="Arial Black"/>
      <family val="2"/>
    </font>
    <font>
      <sz val="10.5"/>
      <color theme="4" tint="-0.499984740745262"/>
      <name val="Arial Black"/>
      <family val="2"/>
    </font>
    <font>
      <b/>
      <sz val="9"/>
      <name val="Arial"/>
      <family val="2"/>
    </font>
    <font>
      <b/>
      <sz val="11"/>
      <name val="Arial"/>
      <family val="2"/>
    </font>
    <font>
      <b/>
      <sz val="10.5"/>
      <name val="Arial"/>
      <family val="2"/>
    </font>
    <font>
      <sz val="10.5"/>
      <name val="Arial"/>
      <family val="2"/>
    </font>
    <font>
      <sz val="10.5"/>
      <color rgb="FF062948"/>
      <name val="Arial"/>
      <family val="2"/>
    </font>
    <font>
      <sz val="10.5"/>
      <color rgb="FF002060"/>
      <name val="Arial"/>
      <family val="2"/>
    </font>
    <font>
      <b/>
      <sz val="10.5"/>
      <color rgb="FF002060"/>
      <name val="Arial"/>
      <family val="2"/>
    </font>
    <font>
      <b/>
      <sz val="10"/>
      <color rgb="FFFF0000"/>
      <name val="Arial"/>
      <family val="2"/>
    </font>
    <font>
      <sz val="11"/>
      <name val="Arial"/>
      <family val="2"/>
    </font>
    <font>
      <b/>
      <i/>
      <sz val="10"/>
      <name val="Arial"/>
      <family val="2"/>
    </font>
    <font>
      <i/>
      <sz val="10.5"/>
      <name val="Arial Black"/>
      <family val="2"/>
    </font>
    <font>
      <sz val="9"/>
      <name val="Arial Black"/>
      <family val="2"/>
    </font>
    <font>
      <b/>
      <sz val="11"/>
      <name val="Arial Unicode MS"/>
      <family val="2"/>
    </font>
    <font>
      <i/>
      <sz val="11"/>
      <name val="Arial"/>
      <family val="2"/>
    </font>
    <font>
      <b/>
      <u/>
      <sz val="10"/>
      <name val="Arial"/>
      <family val="2"/>
    </font>
    <font>
      <b/>
      <u/>
      <sz val="12"/>
      <name val="Arial"/>
      <family val="2"/>
    </font>
    <font>
      <b/>
      <u/>
      <sz val="11"/>
      <name val="Arial"/>
      <family val="2"/>
    </font>
    <font>
      <b/>
      <sz val="11"/>
      <color rgb="FFFF0000"/>
      <name val="Arial"/>
      <family val="2"/>
    </font>
    <font>
      <sz val="11"/>
      <color theme="1"/>
      <name val="Calibri"/>
      <family val="2"/>
      <scheme val="minor"/>
    </font>
    <font>
      <b/>
      <sz val="9"/>
      <name val="Arial Unicode MS"/>
      <family val="2"/>
    </font>
    <font>
      <i/>
      <sz val="9"/>
      <name val="Arial"/>
      <family val="2"/>
    </font>
    <font>
      <sz val="12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31"/>
      </patternFill>
    </fill>
    <fill>
      <patternFill patternType="solid">
        <fgColor theme="0"/>
        <bgColor indexed="26"/>
      </patternFill>
    </fill>
    <fill>
      <patternFill patternType="solid">
        <fgColor theme="4" tint="0.79998168889431442"/>
        <bgColor indexed="31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59999389629810485"/>
        <bgColor indexed="64"/>
      </patternFill>
    </fill>
  </fills>
  <borders count="155">
    <border>
      <left/>
      <right/>
      <top/>
      <bottom/>
      <diagonal/>
    </border>
    <border>
      <left style="thin">
        <color theme="3" tint="-0.499984740745262"/>
      </left>
      <right style="thin">
        <color theme="3" tint="-0.499984740745262"/>
      </right>
      <top/>
      <bottom style="thin">
        <color theme="3" tint="-0.499984740745262"/>
      </bottom>
      <diagonal/>
    </border>
    <border>
      <left style="thin">
        <color theme="3" tint="-0.499984740745262"/>
      </left>
      <right style="thin">
        <color theme="3" tint="-0.499984740745262"/>
      </right>
      <top style="thin">
        <color theme="3" tint="-0.499984740745262"/>
      </top>
      <bottom style="thin">
        <color theme="3" tint="-0.499984740745262"/>
      </bottom>
      <diagonal/>
    </border>
    <border>
      <left style="thin">
        <color theme="3" tint="-0.499984740745262"/>
      </left>
      <right style="thin">
        <color theme="3" tint="-0.499984740745262"/>
      </right>
      <top/>
      <bottom/>
      <diagonal/>
    </border>
    <border>
      <left style="thin">
        <color theme="3" tint="-0.499984740745262"/>
      </left>
      <right style="thin">
        <color theme="3" tint="-0.499984740745262"/>
      </right>
      <top/>
      <bottom style="thin">
        <color indexed="64"/>
      </bottom>
      <diagonal/>
    </border>
    <border>
      <left style="thin">
        <color theme="3" tint="-0.499984740745262"/>
      </left>
      <right/>
      <top/>
      <bottom/>
      <diagonal/>
    </border>
    <border>
      <left style="thin">
        <color theme="3" tint="-0.499984740745262"/>
      </left>
      <right style="thin">
        <color theme="3" tint="-0.499984740745262"/>
      </right>
      <top style="thin">
        <color indexed="64"/>
      </top>
      <bottom style="thin">
        <color indexed="64"/>
      </bottom>
      <diagonal/>
    </border>
    <border>
      <left/>
      <right style="thin">
        <color theme="3" tint="-0.499984740745262"/>
      </right>
      <top/>
      <bottom/>
      <diagonal/>
    </border>
    <border>
      <left style="thin">
        <color theme="3" tint="-0.499984740745262"/>
      </left>
      <right/>
      <top/>
      <bottom style="thin">
        <color indexed="64"/>
      </bottom>
      <diagonal/>
    </border>
    <border>
      <left style="thin">
        <color rgb="FF002060"/>
      </left>
      <right style="thin">
        <color rgb="FF002060"/>
      </right>
      <top/>
      <bottom/>
      <diagonal/>
    </border>
    <border>
      <left style="thin">
        <color rgb="FF002060"/>
      </left>
      <right/>
      <top/>
      <bottom/>
      <diagonal/>
    </border>
    <border>
      <left style="thin">
        <color indexed="64"/>
      </left>
      <right style="thin">
        <color theme="3" tint="-0.499984740745262"/>
      </right>
      <top/>
      <bottom/>
      <diagonal/>
    </border>
    <border>
      <left style="thin">
        <color rgb="FF000066"/>
      </left>
      <right style="thin">
        <color rgb="FF000066"/>
      </right>
      <top/>
      <bottom/>
      <diagonal/>
    </border>
    <border>
      <left style="thin">
        <color rgb="FF000066"/>
      </left>
      <right/>
      <top/>
      <bottom/>
      <diagonal/>
    </border>
    <border>
      <left style="thin">
        <color rgb="FF000066"/>
      </left>
      <right style="thin">
        <color rgb="FF000066"/>
      </right>
      <top/>
      <bottom style="medium">
        <color rgb="FF000066"/>
      </bottom>
      <diagonal/>
    </border>
    <border>
      <left style="thin">
        <color rgb="FF000066"/>
      </left>
      <right/>
      <top/>
      <bottom style="medium">
        <color rgb="FF000066"/>
      </bottom>
      <diagonal/>
    </border>
    <border>
      <left style="thin">
        <color rgb="FF000066"/>
      </left>
      <right/>
      <top style="medium">
        <color theme="3" tint="-0.499984740745262"/>
      </top>
      <bottom style="thin">
        <color theme="3" tint="-0.499984740745262"/>
      </bottom>
      <diagonal/>
    </border>
    <border>
      <left style="thin">
        <color rgb="FF000066"/>
      </left>
      <right style="thin">
        <color rgb="FF000066"/>
      </right>
      <top/>
      <bottom style="medium">
        <color theme="3" tint="-0.499984740745262"/>
      </bottom>
      <diagonal/>
    </border>
    <border>
      <left style="thin">
        <color rgb="FF000066"/>
      </left>
      <right/>
      <top style="thin">
        <color theme="3" tint="-0.499984740745262"/>
      </top>
      <bottom style="medium">
        <color theme="3" tint="-0.499984740745262"/>
      </bottom>
      <diagonal/>
    </border>
    <border>
      <left/>
      <right style="thin">
        <color rgb="FF000066"/>
      </right>
      <top/>
      <bottom/>
      <diagonal/>
    </border>
    <border>
      <left/>
      <right/>
      <top style="thin">
        <color theme="3" tint="-0.499984740745262"/>
      </top>
      <bottom/>
      <diagonal/>
    </border>
    <border>
      <left style="thin">
        <color rgb="FF000066"/>
      </left>
      <right/>
      <top style="medium">
        <color theme="3" tint="-0.499984740745262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theme="3" tint="-0.499984740745262"/>
      </right>
      <top style="medium">
        <color theme="3" tint="-0.499984740745262"/>
      </top>
      <bottom/>
      <diagonal/>
    </border>
    <border>
      <left/>
      <right/>
      <top/>
      <bottom style="medium">
        <color theme="3" tint="-0.499984740745262"/>
      </bottom>
      <diagonal/>
    </border>
    <border>
      <left/>
      <right style="thin">
        <color theme="3" tint="-0.499984740745262"/>
      </right>
      <top/>
      <bottom style="thick">
        <color theme="3" tint="-0.499984740745262"/>
      </bottom>
      <diagonal/>
    </border>
    <border>
      <left style="thin">
        <color theme="3" tint="-0.499984740745262"/>
      </left>
      <right style="thin">
        <color theme="3" tint="-0.499984740745262"/>
      </right>
      <top/>
      <bottom style="thick">
        <color theme="3" tint="-0.499984740745262"/>
      </bottom>
      <diagonal/>
    </border>
    <border>
      <left style="thin">
        <color theme="3" tint="-0.499984740745262"/>
      </left>
      <right/>
      <top/>
      <bottom style="thick">
        <color theme="3" tint="-0.499984740745262"/>
      </bottom>
      <diagonal/>
    </border>
    <border>
      <left style="thin">
        <color indexed="64"/>
      </left>
      <right style="thin">
        <color theme="3" tint="-0.499984740745262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3" tint="-0.499984740745262"/>
      </right>
      <top/>
      <bottom style="thick">
        <color theme="3" tint="-0.499984740745262"/>
      </bottom>
      <diagonal/>
    </border>
    <border>
      <left style="thin">
        <color rgb="FF002060"/>
      </left>
      <right/>
      <top/>
      <bottom style="thin">
        <color auto="1"/>
      </bottom>
      <diagonal/>
    </border>
    <border>
      <left style="thin">
        <color theme="3" tint="-0.499984740745262"/>
      </left>
      <right style="thin">
        <color theme="3" tint="-0.499984740745262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theme="3" tint="-0.499984740745262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theme="3" tint="-0.499984740745262"/>
      </left>
      <right style="thin">
        <color theme="3" tint="-0.499984740745262"/>
      </right>
      <top style="medium">
        <color theme="3" tint="-0.499984740745262"/>
      </top>
      <bottom/>
      <diagonal/>
    </border>
    <border>
      <left/>
      <right style="thin">
        <color rgb="FF002060"/>
      </right>
      <top/>
      <bottom/>
      <diagonal/>
    </border>
    <border>
      <left/>
      <right style="thin">
        <color rgb="FF002060"/>
      </right>
      <top/>
      <bottom style="thin">
        <color auto="1"/>
      </bottom>
      <diagonal/>
    </border>
    <border>
      <left style="thin">
        <color rgb="FF002060"/>
      </left>
      <right style="thin">
        <color rgb="FF002060"/>
      </right>
      <top/>
      <bottom style="thin">
        <color indexed="64"/>
      </bottom>
      <diagonal/>
    </border>
    <border>
      <left/>
      <right style="thin">
        <color rgb="FF002060"/>
      </right>
      <top style="thin">
        <color rgb="FF002060"/>
      </top>
      <bottom/>
      <diagonal/>
    </border>
    <border>
      <left style="thin">
        <color rgb="FF002060"/>
      </left>
      <right style="thin">
        <color rgb="FF002060"/>
      </right>
      <top/>
      <bottom style="thin">
        <color indexed="18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/>
      <diagonal/>
    </border>
    <border>
      <left style="thin">
        <color rgb="FF002060"/>
      </left>
      <right style="thin">
        <color rgb="FF002060"/>
      </right>
      <top style="thin">
        <color auto="1"/>
      </top>
      <bottom style="thin">
        <color theme="3" tint="-0.499984740745262"/>
      </bottom>
      <diagonal/>
    </border>
    <border>
      <left style="thin">
        <color rgb="FF002060"/>
      </left>
      <right style="thin">
        <color rgb="FF002060"/>
      </right>
      <top/>
      <bottom style="thin">
        <color auto="1"/>
      </bottom>
      <diagonal/>
    </border>
    <border>
      <left style="thin">
        <color rgb="FF002060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theme="3" tint="-0.499984740745262"/>
      </bottom>
      <diagonal/>
    </border>
    <border>
      <left/>
      <right style="thin">
        <color indexed="64"/>
      </right>
      <top style="thin">
        <color auto="1"/>
      </top>
      <bottom style="thin">
        <color theme="3" tint="-0.499984740745262"/>
      </bottom>
      <diagonal/>
    </border>
    <border>
      <left/>
      <right style="thin">
        <color indexed="64"/>
      </right>
      <top style="thin">
        <color theme="3" tint="-0.499984740745262"/>
      </top>
      <bottom style="thin">
        <color rgb="FF002060"/>
      </bottom>
      <diagonal/>
    </border>
    <border>
      <left/>
      <right/>
      <top style="thin">
        <color theme="3" tint="-0.499984740745262"/>
      </top>
      <bottom style="thin">
        <color rgb="FF002060"/>
      </bottom>
      <diagonal/>
    </border>
    <border>
      <left style="thin">
        <color rgb="FF002060"/>
      </left>
      <right style="thin">
        <color rgb="FF002060"/>
      </right>
      <top style="thin">
        <color theme="3" tint="-0.499984740745262"/>
      </top>
      <bottom style="thin">
        <color rgb="FF002060"/>
      </bottom>
      <diagonal/>
    </border>
    <border>
      <left/>
      <right style="thin">
        <color theme="3" tint="-0.499984740745262"/>
      </right>
      <top style="thin">
        <color theme="3" tint="-0.499984740745262"/>
      </top>
      <bottom style="thin">
        <color rgb="FF002060"/>
      </bottom>
      <diagonal/>
    </border>
    <border>
      <left/>
      <right style="thin">
        <color rgb="FF002060"/>
      </right>
      <top style="thin">
        <color theme="3" tint="-0.499984740745262"/>
      </top>
      <bottom style="thin">
        <color rgb="FF002060"/>
      </bottom>
      <diagonal/>
    </border>
    <border>
      <left/>
      <right style="thin">
        <color rgb="FF000066"/>
      </right>
      <top style="medium">
        <color theme="3" tint="-0.499984740745262"/>
      </top>
      <bottom/>
      <diagonal/>
    </border>
    <border>
      <left style="thin">
        <color rgb="FF000066"/>
      </left>
      <right style="thin">
        <color rgb="FF000066"/>
      </right>
      <top style="medium">
        <color theme="3" tint="-0.499984740745262"/>
      </top>
      <bottom/>
      <diagonal/>
    </border>
    <border>
      <left style="thin">
        <color rgb="FF000066"/>
      </left>
      <right style="thin">
        <color rgb="FF000066"/>
      </right>
      <top style="medium">
        <color theme="3" tint="-0.499984740745262"/>
      </top>
      <bottom style="thin">
        <color theme="3" tint="-0.499984740745262"/>
      </bottom>
      <diagonal/>
    </border>
    <border>
      <left/>
      <right style="thin">
        <color rgb="FF000066"/>
      </right>
      <top/>
      <bottom style="medium">
        <color theme="3" tint="-0.499984740745262"/>
      </bottom>
      <diagonal/>
    </border>
    <border>
      <left/>
      <right style="thin">
        <color rgb="FF000066"/>
      </right>
      <top/>
      <bottom style="medium">
        <color rgb="FF000066"/>
      </bottom>
      <diagonal/>
    </border>
    <border>
      <left/>
      <right style="thin">
        <color rgb="FF002060"/>
      </right>
      <top style="thin">
        <color rgb="FF002060"/>
      </top>
      <bottom style="thin">
        <color indexed="62"/>
      </bottom>
      <diagonal/>
    </border>
    <border>
      <left/>
      <right style="thin">
        <color rgb="FF002060"/>
      </right>
      <top style="thin">
        <color indexed="62"/>
      </top>
      <bottom style="thin">
        <color indexed="62"/>
      </bottom>
      <diagonal/>
    </border>
    <border>
      <left style="thin">
        <color rgb="FF002060"/>
      </left>
      <right style="thin">
        <color rgb="FF002060"/>
      </right>
      <top style="thin">
        <color indexed="64"/>
      </top>
      <bottom style="thin">
        <color indexed="64"/>
      </bottom>
      <diagonal/>
    </border>
    <border>
      <left/>
      <right style="thin">
        <color rgb="FF002060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theme="3" tint="-0.499984740745262"/>
      </left>
      <right style="thin">
        <color theme="3" tint="-0.499984740745262"/>
      </right>
      <top/>
      <bottom style="thin">
        <color indexed="18"/>
      </bottom>
      <diagonal/>
    </border>
    <border>
      <left/>
      <right style="thin">
        <color theme="3" tint="-0.499984740745262"/>
      </right>
      <top/>
      <bottom style="medium">
        <color rgb="FF002060"/>
      </bottom>
      <diagonal/>
    </border>
    <border>
      <left style="thin">
        <color theme="3" tint="-0.499984740745262"/>
      </left>
      <right style="thin">
        <color theme="3" tint="-0.499984740745262"/>
      </right>
      <top/>
      <bottom style="medium">
        <color rgb="FF002060"/>
      </bottom>
      <diagonal/>
    </border>
    <border>
      <left style="thin">
        <color theme="3" tint="-0.499984740745262"/>
      </left>
      <right/>
      <top/>
      <bottom style="medium">
        <color rgb="FF002060"/>
      </bottom>
      <diagonal/>
    </border>
    <border>
      <left/>
      <right/>
      <top style="medium">
        <color rgb="FF002060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theme="3" tint="-0.499984740745262"/>
      </top>
      <bottom style="thin">
        <color rgb="FF002060"/>
      </bottom>
      <diagonal/>
    </border>
    <border>
      <left style="thin">
        <color rgb="FF002060"/>
      </left>
      <right style="thin">
        <color indexed="64"/>
      </right>
      <top style="thin">
        <color theme="3" tint="-0.499984740745262"/>
      </top>
      <bottom style="thin">
        <color rgb="FF00206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2060"/>
      </right>
      <top/>
      <bottom style="thin">
        <color auto="1"/>
      </bottom>
      <diagonal/>
    </border>
    <border>
      <left style="thin">
        <color rgb="FF000066"/>
      </left>
      <right/>
      <top style="medium">
        <color theme="3" tint="-0.499984740745262"/>
      </top>
      <bottom style="thin">
        <color indexed="64"/>
      </bottom>
      <diagonal/>
    </border>
    <border>
      <left/>
      <right/>
      <top style="medium">
        <color theme="3" tint="-0.499984740745262"/>
      </top>
      <bottom style="thin">
        <color indexed="64"/>
      </bottom>
      <diagonal/>
    </border>
    <border>
      <left/>
      <right style="thin">
        <color rgb="FF000066"/>
      </right>
      <top style="medium">
        <color theme="3" tint="-0.499984740745262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 style="thin">
        <color theme="3" tint="-0.499984740745262"/>
      </bottom>
      <diagonal/>
    </border>
    <border>
      <left/>
      <right/>
      <top style="thin">
        <color auto="1"/>
      </top>
      <bottom style="thin">
        <color theme="3" tint="-0.499984740745262"/>
      </bottom>
      <diagonal/>
    </border>
    <border>
      <left/>
      <right style="thin">
        <color rgb="FF002060"/>
      </right>
      <top style="thin">
        <color auto="1"/>
      </top>
      <bottom style="thin">
        <color theme="3" tint="-0.499984740745262"/>
      </bottom>
      <diagonal/>
    </border>
    <border>
      <left style="thin">
        <color rgb="FF002060"/>
      </left>
      <right/>
      <top style="thin">
        <color rgb="FF002060"/>
      </top>
      <bottom style="thin">
        <color indexed="64"/>
      </bottom>
      <diagonal/>
    </border>
    <border>
      <left/>
      <right/>
      <top style="thin">
        <color rgb="FF002060"/>
      </top>
      <bottom style="thin">
        <color indexed="64"/>
      </bottom>
      <diagonal/>
    </border>
    <border>
      <left/>
      <right style="thin">
        <color rgb="FF002060"/>
      </right>
      <top style="thin">
        <color rgb="FF002060"/>
      </top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indexed="62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 style="thin">
        <color auto="1"/>
      </right>
      <top/>
      <bottom style="thin">
        <color indexed="62"/>
      </bottom>
      <diagonal/>
    </border>
    <border>
      <left/>
      <right style="thin">
        <color auto="1"/>
      </right>
      <top style="thin">
        <color indexed="62"/>
      </top>
      <bottom style="thin">
        <color indexed="62"/>
      </bottom>
      <diagonal/>
    </border>
    <border>
      <left style="thin">
        <color auto="1"/>
      </left>
      <right style="thin">
        <color auto="1"/>
      </right>
      <top style="thin">
        <color indexed="62"/>
      </top>
      <bottom style="thin">
        <color indexed="62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2"/>
      </top>
      <bottom/>
      <diagonal/>
    </border>
    <border>
      <left/>
      <right style="thin">
        <color auto="1"/>
      </right>
      <top style="thin">
        <color rgb="FF000066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66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theme="3" tint="-0.499984740745262"/>
      </right>
      <top style="thin">
        <color theme="3" tint="-0.499984740745262"/>
      </top>
      <bottom/>
      <diagonal/>
    </border>
    <border>
      <left/>
      <right style="thin">
        <color auto="1"/>
      </right>
      <top/>
      <bottom/>
      <diagonal/>
    </border>
    <border>
      <left/>
      <right/>
      <top style="thick">
        <color theme="3" tint="-0.499984740745262"/>
      </top>
      <bottom/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theme="3" tint="-0.499984740745262"/>
      </right>
      <top style="thin">
        <color indexed="64"/>
      </top>
      <bottom style="thin">
        <color indexed="64"/>
      </bottom>
      <diagonal/>
    </border>
    <border>
      <left style="thin">
        <color theme="3" tint="-0.499984740745262"/>
      </left>
      <right style="thin">
        <color indexed="64"/>
      </right>
      <top style="medium">
        <color theme="3" tint="-0.499984740745262"/>
      </top>
      <bottom style="thin">
        <color indexed="64"/>
      </bottom>
      <diagonal/>
    </border>
    <border>
      <left style="thin">
        <color theme="3" tint="-0.499984740745262"/>
      </left>
      <right style="thin">
        <color theme="3" tint="-0.499984740745262"/>
      </right>
      <top style="medium">
        <color theme="3" tint="-0.499984740745262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2060"/>
      </left>
      <right style="thin">
        <color rgb="FF00206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theme="3" tint="-0.499984740745262"/>
      </right>
      <top style="thin">
        <color auto="1"/>
      </top>
      <bottom/>
      <diagonal/>
    </border>
    <border>
      <left style="thin">
        <color theme="3" tint="-0.499984740745262"/>
      </left>
      <right style="thin">
        <color theme="3" tint="-0.499984740745262"/>
      </right>
      <top style="thin">
        <color auto="1"/>
      </top>
      <bottom style="thin">
        <color auto="1"/>
      </bottom>
      <diagonal/>
    </border>
    <border>
      <left/>
      <right style="thin">
        <color rgb="FF000066"/>
      </right>
      <top style="thin">
        <color indexed="64"/>
      </top>
      <bottom style="thin">
        <color auto="1"/>
      </bottom>
      <diagonal/>
    </border>
    <border>
      <left style="thin">
        <color theme="3" tint="-0.499984740745262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theme="3" tint="-0.499984740745262"/>
      </left>
      <right/>
      <top style="medium">
        <color theme="3" tint="-0.499984740745262"/>
      </top>
      <bottom style="thin">
        <color theme="3" tint="-0.499984740745262"/>
      </bottom>
      <diagonal/>
    </border>
    <border>
      <left/>
      <right/>
      <top style="medium">
        <color theme="3" tint="-0.499984740745262"/>
      </top>
      <bottom style="thin">
        <color theme="3" tint="-0.499984740745262"/>
      </bottom>
      <diagonal/>
    </border>
    <border>
      <left/>
      <right style="thin">
        <color theme="3" tint="-0.499984740745262"/>
      </right>
      <top style="medium">
        <color theme="3" tint="-0.499984740745262"/>
      </top>
      <bottom style="thin">
        <color theme="3" tint="-0.499984740745262"/>
      </bottom>
      <diagonal/>
    </border>
    <border>
      <left style="thin">
        <color theme="3" tint="-0.499984740745262"/>
      </left>
      <right style="thin">
        <color theme="3" tint="-0.499984740745262"/>
      </right>
      <top/>
      <bottom style="thin">
        <color indexed="18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theme="3" tint="-0.499984740745262"/>
      </right>
      <top/>
      <bottom style="thin">
        <color indexed="64"/>
      </bottom>
      <diagonal/>
    </border>
    <border>
      <left style="thin">
        <color theme="3" tint="-0.499984740745262"/>
      </left>
      <right/>
      <top style="thin">
        <color auto="1"/>
      </top>
      <bottom/>
      <diagonal/>
    </border>
    <border>
      <left style="thin">
        <color theme="3" tint="-0.499984740745262"/>
      </left>
      <right style="thin">
        <color theme="3" tint="-0.499984740745262"/>
      </right>
      <top style="thin">
        <color theme="3" tint="-0.499984740745262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2"/>
      </bottom>
      <diagonal/>
    </border>
    <border>
      <left style="thin">
        <color auto="1"/>
      </left>
      <right style="thin">
        <color auto="1"/>
      </right>
      <top style="thin">
        <color indexed="62"/>
      </top>
      <bottom style="thin">
        <color indexed="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2060"/>
      </right>
      <top/>
      <bottom style="thin">
        <color indexed="64"/>
      </bottom>
      <diagonal/>
    </border>
    <border>
      <left/>
      <right style="thin">
        <color theme="3" tint="-0.499984740745262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 tint="-0.499984740745262"/>
      </left>
      <right style="thin">
        <color theme="3" tint="-0.499984740745262"/>
      </right>
      <top style="thin">
        <color indexed="18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rgb="FF00206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3" tint="-0.499984740745262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/>
      <bottom style="thick">
        <color auto="1"/>
      </bottom>
      <diagonal/>
    </border>
  </borders>
  <cellStyleXfs count="10">
    <xf numFmtId="0" fontId="0" fillId="0" borderId="0"/>
    <xf numFmtId="165" fontId="8" fillId="0" borderId="0" applyFill="0" applyBorder="0" applyAlignment="0" applyProtection="0"/>
    <xf numFmtId="168" fontId="8" fillId="0" borderId="0" applyFill="0" applyBorder="0" applyAlignment="0" applyProtection="0"/>
    <xf numFmtId="0" fontId="8" fillId="0" borderId="0"/>
    <xf numFmtId="0" fontId="47" fillId="0" borderId="0"/>
    <xf numFmtId="0" fontId="47" fillId="0" borderId="0"/>
    <xf numFmtId="0" fontId="47" fillId="0" borderId="0"/>
    <xf numFmtId="0" fontId="8" fillId="0" borderId="0">
      <alignment wrapText="1"/>
    </xf>
    <xf numFmtId="0" fontId="47" fillId="0" borderId="0"/>
    <xf numFmtId="164" fontId="8" fillId="0" borderId="0" applyFont="0" applyFill="0" applyBorder="0" applyAlignment="0" applyProtection="0"/>
  </cellStyleXfs>
  <cellXfs count="562">
    <xf numFmtId="0" fontId="0" fillId="0" borderId="0" xfId="0"/>
    <xf numFmtId="3" fontId="0" fillId="0" borderId="0" xfId="0" applyNumberFormat="1"/>
    <xf numFmtId="0" fontId="3" fillId="0" borderId="0" xfId="0" applyFont="1"/>
    <xf numFmtId="0" fontId="6" fillId="0" borderId="0" xfId="0" applyFont="1"/>
    <xf numFmtId="0" fontId="0" fillId="3" borderId="0" xfId="0" applyFill="1"/>
    <xf numFmtId="1" fontId="0" fillId="0" borderId="0" xfId="0" applyNumberFormat="1"/>
    <xf numFmtId="0" fontId="12" fillId="0" borderId="0" xfId="0" applyFont="1"/>
    <xf numFmtId="49" fontId="15" fillId="0" borderId="0" xfId="0" applyNumberFormat="1" applyFont="1"/>
    <xf numFmtId="3" fontId="16" fillId="0" borderId="0" xfId="0" applyNumberFormat="1" applyFont="1"/>
    <xf numFmtId="37" fontId="16" fillId="0" borderId="0" xfId="0" applyNumberFormat="1" applyFont="1" applyAlignment="1">
      <alignment horizontal="right"/>
    </xf>
    <xf numFmtId="0" fontId="14" fillId="0" borderId="0" xfId="0" applyFont="1"/>
    <xf numFmtId="0" fontId="17" fillId="0" borderId="0" xfId="0" applyFont="1"/>
    <xf numFmtId="0" fontId="13" fillId="0" borderId="0" xfId="0" applyFont="1"/>
    <xf numFmtId="3" fontId="17" fillId="0" borderId="0" xfId="0" applyNumberFormat="1" applyFont="1"/>
    <xf numFmtId="0" fontId="12" fillId="0" borderId="0" xfId="0" applyFont="1" applyAlignment="1">
      <alignment horizontal="center"/>
    </xf>
    <xf numFmtId="3" fontId="12" fillId="0" borderId="0" xfId="0" applyNumberFormat="1" applyFont="1"/>
    <xf numFmtId="3" fontId="5" fillId="0" borderId="0" xfId="0" applyNumberFormat="1" applyFont="1"/>
    <xf numFmtId="0" fontId="11" fillId="0" borderId="0" xfId="0" applyFont="1"/>
    <xf numFmtId="3" fontId="21" fillId="0" borderId="0" xfId="0" applyNumberFormat="1" applyFont="1" applyAlignment="1">
      <alignment horizontal="left"/>
    </xf>
    <xf numFmtId="4" fontId="0" fillId="0" borderId="0" xfId="0" applyNumberFormat="1"/>
    <xf numFmtId="0" fontId="19" fillId="0" borderId="0" xfId="0" applyFont="1"/>
    <xf numFmtId="4" fontId="19" fillId="0" borderId="0" xfId="0" applyNumberFormat="1" applyFont="1"/>
    <xf numFmtId="0" fontId="20" fillId="0" borderId="0" xfId="0" applyFont="1" applyAlignment="1">
      <alignment horizontal="center"/>
    </xf>
    <xf numFmtId="0" fontId="20" fillId="0" borderId="0" xfId="0" applyFont="1"/>
    <xf numFmtId="167" fontId="0" fillId="0" borderId="0" xfId="0" applyNumberFormat="1"/>
    <xf numFmtId="0" fontId="10" fillId="5" borderId="0" xfId="0" applyFont="1" applyFill="1" applyAlignment="1">
      <alignment horizontal="center"/>
    </xf>
    <xf numFmtId="3" fontId="9" fillId="0" borderId="0" xfId="0" applyNumberFormat="1" applyFont="1"/>
    <xf numFmtId="0" fontId="24" fillId="0" borderId="0" xfId="0" applyFont="1"/>
    <xf numFmtId="3" fontId="3" fillId="0" borderId="0" xfId="0" applyNumberFormat="1" applyFont="1"/>
    <xf numFmtId="176" fontId="0" fillId="0" borderId="0" xfId="0" applyNumberFormat="1"/>
    <xf numFmtId="177" fontId="0" fillId="0" borderId="0" xfId="0" applyNumberFormat="1"/>
    <xf numFmtId="0" fontId="27" fillId="0" borderId="0" xfId="0" applyFont="1"/>
    <xf numFmtId="0" fontId="28" fillId="0" borderId="0" xfId="0" applyFont="1"/>
    <xf numFmtId="3" fontId="22" fillId="0" borderId="0" xfId="0" applyNumberFormat="1" applyFont="1"/>
    <xf numFmtId="3" fontId="29" fillId="0" borderId="0" xfId="0" applyNumberFormat="1" applyFont="1"/>
    <xf numFmtId="3" fontId="32" fillId="0" borderId="0" xfId="0" applyNumberFormat="1" applyFont="1"/>
    <xf numFmtId="3" fontId="26" fillId="0" borderId="0" xfId="0" applyNumberFormat="1" applyFont="1"/>
    <xf numFmtId="3" fontId="33" fillId="0" borderId="0" xfId="0" applyNumberFormat="1" applyFont="1"/>
    <xf numFmtId="3" fontId="31" fillId="0" borderId="0" xfId="0" applyNumberFormat="1" applyFont="1"/>
    <xf numFmtId="0" fontId="0" fillId="0" borderId="0" xfId="0" applyAlignment="1">
      <alignment horizontal="center"/>
    </xf>
    <xf numFmtId="169" fontId="18" fillId="0" borderId="0" xfId="0" applyNumberFormat="1" applyFont="1"/>
    <xf numFmtId="0" fontId="29" fillId="0" borderId="0" xfId="0" applyFont="1"/>
    <xf numFmtId="0" fontId="35" fillId="0" borderId="37" xfId="0" applyFont="1" applyBorder="1" applyAlignment="1">
      <alignment horizontal="left"/>
    </xf>
    <xf numFmtId="37" fontId="25" fillId="0" borderId="14" xfId="0" applyNumberFormat="1" applyFont="1" applyBorder="1"/>
    <xf numFmtId="167" fontId="25" fillId="0" borderId="15" xfId="0" applyNumberFormat="1" applyFont="1" applyBorder="1"/>
    <xf numFmtId="0" fontId="25" fillId="0" borderId="57" xfId="0" applyFont="1" applyBorder="1"/>
    <xf numFmtId="0" fontId="25" fillId="0" borderId="14" xfId="0" applyFont="1" applyBorder="1" applyAlignment="1">
      <alignment horizontal="center"/>
    </xf>
    <xf numFmtId="3" fontId="25" fillId="0" borderId="14" xfId="0" applyNumberFormat="1" applyFont="1" applyBorder="1"/>
    <xf numFmtId="0" fontId="3" fillId="0" borderId="22" xfId="0" applyFont="1" applyBorder="1"/>
    <xf numFmtId="0" fontId="35" fillId="0" borderId="61" xfId="0" applyFont="1" applyBorder="1" applyAlignment="1">
      <alignment horizontal="left"/>
    </xf>
    <xf numFmtId="3" fontId="34" fillId="0" borderId="14" xfId="0" applyNumberFormat="1" applyFont="1" applyBorder="1"/>
    <xf numFmtId="0" fontId="23" fillId="0" borderId="0" xfId="0" applyFont="1"/>
    <xf numFmtId="0" fontId="36" fillId="0" borderId="0" xfId="0" applyFont="1"/>
    <xf numFmtId="3" fontId="1" fillId="0" borderId="3" xfId="0" applyNumberFormat="1" applyFont="1" applyBorder="1"/>
    <xf numFmtId="0" fontId="29" fillId="0" borderId="7" xfId="0" applyFont="1" applyBorder="1"/>
    <xf numFmtId="3" fontId="2" fillId="0" borderId="3" xfId="0" applyNumberFormat="1" applyFont="1" applyBorder="1"/>
    <xf numFmtId="3" fontId="0" fillId="0" borderId="9" xfId="0" applyNumberFormat="1" applyBorder="1"/>
    <xf numFmtId="3" fontId="32" fillId="0" borderId="9" xfId="0" applyNumberFormat="1" applyFont="1" applyBorder="1" applyAlignment="1">
      <alignment horizontal="right"/>
    </xf>
    <xf numFmtId="169" fontId="2" fillId="0" borderId="5" xfId="0" applyNumberFormat="1" applyFont="1" applyBorder="1" applyAlignment="1">
      <alignment horizontal="center"/>
    </xf>
    <xf numFmtId="0" fontId="30" fillId="0" borderId="0" xfId="0" applyFont="1"/>
    <xf numFmtId="0" fontId="6" fillId="0" borderId="37" xfId="0" applyFont="1" applyBorder="1"/>
    <xf numFmtId="3" fontId="0" fillId="0" borderId="10" xfId="0" applyNumberFormat="1" applyBorder="1"/>
    <xf numFmtId="3" fontId="0" fillId="0" borderId="37" xfId="0" applyNumberFormat="1" applyBorder="1"/>
    <xf numFmtId="0" fontId="0" fillId="0" borderId="10" xfId="0" applyBorder="1"/>
    <xf numFmtId="0" fontId="31" fillId="0" borderId="37" xfId="0" applyFont="1" applyBorder="1"/>
    <xf numFmtId="3" fontId="31" fillId="2" borderId="9" xfId="0" applyNumberFormat="1" applyFont="1" applyFill="1" applyBorder="1"/>
    <xf numFmtId="166" fontId="31" fillId="2" borderId="9" xfId="0" applyNumberFormat="1" applyFont="1" applyFill="1" applyBorder="1"/>
    <xf numFmtId="167" fontId="31" fillId="0" borderId="10" xfId="0" applyNumberFormat="1" applyFont="1" applyBorder="1" applyAlignment="1">
      <alignment horizontal="center"/>
    </xf>
    <xf numFmtId="3" fontId="31" fillId="0" borderId="9" xfId="0" applyNumberFormat="1" applyFont="1" applyBorder="1"/>
    <xf numFmtId="0" fontId="31" fillId="0" borderId="10" xfId="0" applyFont="1" applyBorder="1" applyAlignment="1">
      <alignment horizontal="center"/>
    </xf>
    <xf numFmtId="0" fontId="31" fillId="0" borderId="37" xfId="0" applyFont="1" applyBorder="1" applyAlignment="1">
      <alignment horizontal="left"/>
    </xf>
    <xf numFmtId="0" fontId="32" fillId="0" borderId="37" xfId="0" applyFont="1" applyBorder="1" applyAlignment="1">
      <alignment horizontal="left"/>
    </xf>
    <xf numFmtId="0" fontId="32" fillId="0" borderId="9" xfId="0" applyFont="1" applyBorder="1"/>
    <xf numFmtId="3" fontId="32" fillId="0" borderId="9" xfId="0" applyNumberFormat="1" applyFont="1" applyBorder="1"/>
    <xf numFmtId="166" fontId="32" fillId="2" borderId="9" xfId="0" applyNumberFormat="1" applyFont="1" applyFill="1" applyBorder="1"/>
    <xf numFmtId="167" fontId="32" fillId="0" borderId="10" xfId="0" applyNumberFormat="1" applyFont="1" applyBorder="1" applyAlignment="1">
      <alignment horizontal="center"/>
    </xf>
    <xf numFmtId="0" fontId="32" fillId="0" borderId="37" xfId="0" applyFont="1" applyBorder="1"/>
    <xf numFmtId="168" fontId="31" fillId="0" borderId="37" xfId="2" applyFont="1" applyFill="1" applyBorder="1" applyAlignment="1" applyProtection="1"/>
    <xf numFmtId="3" fontId="32" fillId="0" borderId="44" xfId="0" applyNumberFormat="1" applyFont="1" applyBorder="1"/>
    <xf numFmtId="167" fontId="32" fillId="0" borderId="45" xfId="0" applyNumberFormat="1" applyFont="1" applyBorder="1" applyAlignment="1">
      <alignment horizontal="center"/>
    </xf>
    <xf numFmtId="37" fontId="32" fillId="0" borderId="9" xfId="0" applyNumberFormat="1" applyFont="1" applyBorder="1"/>
    <xf numFmtId="0" fontId="32" fillId="0" borderId="38" xfId="0" applyFont="1" applyBorder="1"/>
    <xf numFmtId="0" fontId="32" fillId="0" borderId="73" xfId="0" applyFont="1" applyBorder="1"/>
    <xf numFmtId="0" fontId="32" fillId="0" borderId="44" xfId="0" applyFont="1" applyBorder="1"/>
    <xf numFmtId="37" fontId="32" fillId="0" borderId="44" xfId="0" applyNumberFormat="1" applyFont="1" applyBorder="1"/>
    <xf numFmtId="0" fontId="32" fillId="0" borderId="45" xfId="0" applyFont="1" applyBorder="1"/>
    <xf numFmtId="0" fontId="32" fillId="0" borderId="35" xfId="0" applyFont="1" applyBorder="1"/>
    <xf numFmtId="0" fontId="32" fillId="0" borderId="0" xfId="0" applyFont="1"/>
    <xf numFmtId="3" fontId="32" fillId="0" borderId="35" xfId="0" applyNumberFormat="1" applyFont="1" applyBorder="1"/>
    <xf numFmtId="37" fontId="32" fillId="0" borderId="35" xfId="0" applyNumberFormat="1" applyFont="1" applyBorder="1"/>
    <xf numFmtId="0" fontId="22" fillId="0" borderId="0" xfId="0" applyFont="1"/>
    <xf numFmtId="37" fontId="0" fillId="0" borderId="0" xfId="0" applyNumberFormat="1"/>
    <xf numFmtId="0" fontId="18" fillId="0" borderId="0" xfId="0" applyFont="1"/>
    <xf numFmtId="0" fontId="38" fillId="0" borderId="0" xfId="0" applyFont="1"/>
    <xf numFmtId="0" fontId="37" fillId="0" borderId="0" xfId="0" applyFont="1"/>
    <xf numFmtId="0" fontId="0" fillId="0" borderId="25" xfId="0" applyBorder="1"/>
    <xf numFmtId="0" fontId="29" fillId="0" borderId="19" xfId="0" applyFont="1" applyBorder="1" applyAlignment="1">
      <alignment horizontal="center"/>
    </xf>
    <xf numFmtId="0" fontId="29" fillId="0" borderId="12" xfId="0" applyFont="1" applyBorder="1"/>
    <xf numFmtId="0" fontId="29" fillId="0" borderId="12" xfId="0" applyFont="1" applyBorder="1" applyAlignment="1">
      <alignment horizontal="left"/>
    </xf>
    <xf numFmtId="0" fontId="29" fillId="0" borderId="12" xfId="0" applyFont="1" applyBorder="1" applyAlignment="1">
      <alignment horizontal="center"/>
    </xf>
    <xf numFmtId="0" fontId="0" fillId="0" borderId="21" xfId="0" applyBorder="1"/>
    <xf numFmtId="0" fontId="31" fillId="0" borderId="19" xfId="0" applyFont="1" applyBorder="1" applyAlignment="1">
      <alignment horizontal="center"/>
    </xf>
    <xf numFmtId="0" fontId="31" fillId="0" borderId="12" xfId="0" applyFont="1" applyBorder="1"/>
    <xf numFmtId="3" fontId="31" fillId="0" borderId="12" xfId="0" applyNumberFormat="1" applyFont="1" applyBorder="1"/>
    <xf numFmtId="166" fontId="31" fillId="0" borderId="12" xfId="0" applyNumberFormat="1" applyFont="1" applyBorder="1"/>
    <xf numFmtId="167" fontId="31" fillId="0" borderId="13" xfId="0" applyNumberFormat="1" applyFont="1" applyBorder="1"/>
    <xf numFmtId="0" fontId="27" fillId="0" borderId="19" xfId="0" applyFont="1" applyBorder="1" applyAlignment="1">
      <alignment horizontal="left"/>
    </xf>
    <xf numFmtId="0" fontId="27" fillId="0" borderId="12" xfId="0" applyFont="1" applyBorder="1"/>
    <xf numFmtId="3" fontId="27" fillId="0" borderId="12" xfId="0" applyNumberFormat="1" applyFont="1" applyBorder="1"/>
    <xf numFmtId="166" fontId="27" fillId="0" borderId="12" xfId="0" applyNumberFormat="1" applyFont="1" applyBorder="1"/>
    <xf numFmtId="167" fontId="27" fillId="0" borderId="13" xfId="0" applyNumberFormat="1" applyFont="1" applyBorder="1"/>
    <xf numFmtId="0" fontId="32" fillId="0" borderId="19" xfId="0" applyFont="1" applyBorder="1" applyAlignment="1">
      <alignment horizontal="left"/>
    </xf>
    <xf numFmtId="0" fontId="32" fillId="0" borderId="12" xfId="0" applyFont="1" applyBorder="1" applyAlignment="1">
      <alignment horizontal="center"/>
    </xf>
    <xf numFmtId="3" fontId="32" fillId="0" borderId="12" xfId="0" applyNumberFormat="1" applyFont="1" applyBorder="1"/>
    <xf numFmtId="166" fontId="32" fillId="0" borderId="12" xfId="0" applyNumberFormat="1" applyFont="1" applyBorder="1" applyAlignment="1">
      <alignment horizontal="right"/>
    </xf>
    <xf numFmtId="167" fontId="32" fillId="0" borderId="13" xfId="0" applyNumberFormat="1" applyFont="1" applyBorder="1"/>
    <xf numFmtId="0" fontId="32" fillId="0" borderId="19" xfId="0" applyFont="1" applyBorder="1"/>
    <xf numFmtId="166" fontId="32" fillId="0" borderId="12" xfId="0" applyNumberFormat="1" applyFont="1" applyBorder="1"/>
    <xf numFmtId="0" fontId="27" fillId="0" borderId="19" xfId="0" applyFont="1" applyBorder="1"/>
    <xf numFmtId="0" fontId="27" fillId="0" borderId="12" xfId="0" applyFont="1" applyBorder="1" applyAlignment="1">
      <alignment horizontal="center"/>
    </xf>
    <xf numFmtId="166" fontId="27" fillId="0" borderId="12" xfId="0" applyNumberFormat="1" applyFont="1" applyBorder="1" applyAlignment="1">
      <alignment horizontal="right"/>
    </xf>
    <xf numFmtId="0" fontId="31" fillId="0" borderId="12" xfId="0" applyFont="1" applyBorder="1" applyAlignment="1">
      <alignment horizontal="center"/>
    </xf>
    <xf numFmtId="166" fontId="31" fillId="0" borderId="12" xfId="0" applyNumberFormat="1" applyFont="1" applyBorder="1" applyAlignment="1">
      <alignment horizontal="right"/>
    </xf>
    <xf numFmtId="0" fontId="31" fillId="0" borderId="19" xfId="0" applyFont="1" applyBorder="1" applyAlignment="1">
      <alignment horizontal="center" vertical="center" wrapText="1"/>
    </xf>
    <xf numFmtId="3" fontId="27" fillId="4" borderId="12" xfId="0" applyNumberFormat="1" applyFont="1" applyFill="1" applyBorder="1"/>
    <xf numFmtId="37" fontId="27" fillId="0" borderId="12" xfId="0" applyNumberFormat="1" applyFont="1" applyBorder="1"/>
    <xf numFmtId="3" fontId="31" fillId="4" borderId="9" xfId="0" applyNumberFormat="1" applyFont="1" applyFill="1" applyBorder="1"/>
    <xf numFmtId="169" fontId="31" fillId="4" borderId="10" xfId="0" applyNumberFormat="1" applyFont="1" applyFill="1" applyBorder="1"/>
    <xf numFmtId="169" fontId="31" fillId="0" borderId="10" xfId="0" applyNumberFormat="1" applyFont="1" applyBorder="1"/>
    <xf numFmtId="0" fontId="31" fillId="4" borderId="37" xfId="0" applyFont="1" applyFill="1" applyBorder="1" applyAlignment="1">
      <alignment horizontal="left"/>
    </xf>
    <xf numFmtId="0" fontId="27" fillId="4" borderId="37" xfId="0" applyFont="1" applyFill="1" applyBorder="1" applyAlignment="1">
      <alignment horizontal="left"/>
    </xf>
    <xf numFmtId="3" fontId="27" fillId="4" borderId="9" xfId="0" applyNumberFormat="1" applyFont="1" applyFill="1" applyBorder="1"/>
    <xf numFmtId="169" fontId="27" fillId="4" borderId="10" xfId="0" applyNumberFormat="1" applyFont="1" applyFill="1" applyBorder="1"/>
    <xf numFmtId="0" fontId="32" fillId="4" borderId="37" xfId="0" applyFont="1" applyFill="1" applyBorder="1"/>
    <xf numFmtId="3" fontId="32" fillId="4" borderId="9" xfId="0" applyNumberFormat="1" applyFont="1" applyFill="1" applyBorder="1"/>
    <xf numFmtId="169" fontId="32" fillId="4" borderId="10" xfId="0" applyNumberFormat="1" applyFont="1" applyFill="1" applyBorder="1"/>
    <xf numFmtId="0" fontId="32" fillId="4" borderId="37" xfId="0" applyFont="1" applyFill="1" applyBorder="1" applyAlignment="1">
      <alignment horizontal="left"/>
    </xf>
    <xf numFmtId="3" fontId="31" fillId="4" borderId="9" xfId="0" applyNumberFormat="1" applyFont="1" applyFill="1" applyBorder="1" applyAlignment="1">
      <alignment horizontal="right"/>
    </xf>
    <xf numFmtId="0" fontId="39" fillId="4" borderId="37" xfId="0" applyFont="1" applyFill="1" applyBorder="1" applyAlignment="1">
      <alignment horizontal="left"/>
    </xf>
    <xf numFmtId="3" fontId="27" fillId="6" borderId="9" xfId="0" applyNumberFormat="1" applyFont="1" applyFill="1" applyBorder="1"/>
    <xf numFmtId="0" fontId="31" fillId="4" borderId="61" xfId="0" applyFont="1" applyFill="1" applyBorder="1" applyAlignment="1">
      <alignment horizontal="left"/>
    </xf>
    <xf numFmtId="169" fontId="27" fillId="4" borderId="31" xfId="0" applyNumberFormat="1" applyFont="1" applyFill="1" applyBorder="1"/>
    <xf numFmtId="0" fontId="29" fillId="4" borderId="0" xfId="0" applyFont="1" applyFill="1"/>
    <xf numFmtId="0" fontId="6" fillId="4" borderId="0" xfId="0" applyFont="1" applyFill="1"/>
    <xf numFmtId="0" fontId="0" fillId="0" borderId="22" xfId="0" applyBorder="1"/>
    <xf numFmtId="0" fontId="40" fillId="5" borderId="37" xfId="0" applyFont="1" applyFill="1" applyBorder="1" applyAlignment="1">
      <alignment horizontal="center" vertical="center" wrapText="1"/>
    </xf>
    <xf numFmtId="0" fontId="40" fillId="5" borderId="9" xfId="0" applyFont="1" applyFill="1" applyBorder="1" applyAlignment="1">
      <alignment horizontal="center" vertical="center" wrapText="1"/>
    </xf>
    <xf numFmtId="0" fontId="40" fillId="4" borderId="9" xfId="0" applyFont="1" applyFill="1" applyBorder="1" applyAlignment="1">
      <alignment horizontal="center" vertical="center" wrapText="1"/>
    </xf>
    <xf numFmtId="0" fontId="40" fillId="4" borderId="9" xfId="0" applyFont="1" applyFill="1" applyBorder="1"/>
    <xf numFmtId="0" fontId="40" fillId="4" borderId="9" xfId="0" applyFont="1" applyFill="1" applyBorder="1" applyAlignment="1">
      <alignment horizontal="center"/>
    </xf>
    <xf numFmtId="0" fontId="40" fillId="4" borderId="10" xfId="0" applyFont="1" applyFill="1" applyBorder="1" applyAlignment="1">
      <alignment horizontal="center" vertical="center" wrapText="1"/>
    </xf>
    <xf numFmtId="0" fontId="27" fillId="0" borderId="9" xfId="0" applyFont="1" applyBorder="1" applyAlignment="1">
      <alignment horizontal="center"/>
    </xf>
    <xf numFmtId="0" fontId="27" fillId="0" borderId="9" xfId="0" applyFont="1" applyBorder="1"/>
    <xf numFmtId="0" fontId="27" fillId="0" borderId="10" xfId="0" applyFont="1" applyBorder="1" applyAlignment="1">
      <alignment horizontal="center"/>
    </xf>
    <xf numFmtId="0" fontId="31" fillId="0" borderId="9" xfId="0" applyFont="1" applyBorder="1"/>
    <xf numFmtId="169" fontId="31" fillId="0" borderId="9" xfId="0" applyNumberFormat="1" applyFont="1" applyBorder="1"/>
    <xf numFmtId="172" fontId="31" fillId="0" borderId="9" xfId="0" applyNumberFormat="1" applyFont="1" applyBorder="1"/>
    <xf numFmtId="0" fontId="27" fillId="0" borderId="37" xfId="0" applyFont="1" applyBorder="1"/>
    <xf numFmtId="169" fontId="27" fillId="0" borderId="9" xfId="0" applyNumberFormat="1" applyFont="1" applyBorder="1"/>
    <xf numFmtId="167" fontId="27" fillId="0" borderId="10" xfId="0" applyNumberFormat="1" applyFont="1" applyBorder="1" applyAlignment="1">
      <alignment horizontal="center"/>
    </xf>
    <xf numFmtId="169" fontId="32" fillId="0" borderId="9" xfId="0" applyNumberFormat="1" applyFont="1" applyBorder="1"/>
    <xf numFmtId="172" fontId="32" fillId="0" borderId="9" xfId="0" applyNumberFormat="1" applyFont="1" applyBorder="1"/>
    <xf numFmtId="172" fontId="27" fillId="0" borderId="9" xfId="0" applyNumberFormat="1" applyFont="1" applyBorder="1"/>
    <xf numFmtId="0" fontId="32" fillId="0" borderId="9" xfId="0" applyFont="1" applyBorder="1" applyAlignment="1">
      <alignment horizontal="center"/>
    </xf>
    <xf numFmtId="0" fontId="32" fillId="0" borderId="39" xfId="0" applyFont="1" applyBorder="1" applyAlignment="1">
      <alignment horizontal="center"/>
    </xf>
    <xf numFmtId="174" fontId="32" fillId="0" borderId="39" xfId="0" applyNumberFormat="1" applyFont="1" applyBorder="1"/>
    <xf numFmtId="169" fontId="32" fillId="0" borderId="39" xfId="0" applyNumberFormat="1" applyFont="1" applyBorder="1"/>
    <xf numFmtId="172" fontId="30" fillId="0" borderId="39" xfId="0" applyNumberFormat="1" applyFont="1" applyBorder="1"/>
    <xf numFmtId="167" fontId="32" fillId="0" borderId="31" xfId="0" applyNumberFormat="1" applyFont="1" applyBorder="1" applyAlignment="1">
      <alignment horizontal="center"/>
    </xf>
    <xf numFmtId="0" fontId="6" fillId="0" borderId="62" xfId="0" applyFont="1" applyBorder="1"/>
    <xf numFmtId="2" fontId="6" fillId="0" borderId="62" xfId="0" applyNumberFormat="1" applyFont="1" applyBorder="1"/>
    <xf numFmtId="169" fontId="6" fillId="0" borderId="0" xfId="0" applyNumberFormat="1" applyFont="1"/>
    <xf numFmtId="0" fontId="0" fillId="0" borderId="62" xfId="0" applyBorder="1" applyAlignment="1">
      <alignment horizontal="center"/>
    </xf>
    <xf numFmtId="49" fontId="0" fillId="0" borderId="0" xfId="0" applyNumberFormat="1"/>
    <xf numFmtId="2" fontId="18" fillId="0" borderId="0" xfId="0" applyNumberFormat="1" applyFont="1"/>
    <xf numFmtId="0" fontId="31" fillId="0" borderId="7" xfId="0" applyFont="1" applyBorder="1"/>
    <xf numFmtId="0" fontId="31" fillId="0" borderId="3" xfId="0" applyFont="1" applyBorder="1"/>
    <xf numFmtId="3" fontId="31" fillId="0" borderId="3" xfId="0" applyNumberFormat="1" applyFont="1" applyBorder="1"/>
    <xf numFmtId="169" fontId="31" fillId="0" borderId="5" xfId="0" applyNumberFormat="1" applyFont="1" applyBorder="1" applyAlignment="1">
      <alignment horizontal="center"/>
    </xf>
    <xf numFmtId="0" fontId="39" fillId="0" borderId="3" xfId="0" applyFont="1" applyBorder="1"/>
    <xf numFmtId="3" fontId="27" fillId="0" borderId="3" xfId="0" applyNumberFormat="1" applyFont="1" applyBorder="1"/>
    <xf numFmtId="169" fontId="27" fillId="0" borderId="5" xfId="0" applyNumberFormat="1" applyFont="1" applyBorder="1" applyAlignment="1">
      <alignment horizontal="center"/>
    </xf>
    <xf numFmtId="0" fontId="41" fillId="0" borderId="3" xfId="0" applyFont="1" applyBorder="1"/>
    <xf numFmtId="169" fontId="1" fillId="0" borderId="5" xfId="0" applyNumberFormat="1" applyFont="1" applyBorder="1" applyAlignment="1">
      <alignment horizontal="center"/>
    </xf>
    <xf numFmtId="0" fontId="37" fillId="0" borderId="3" xfId="0" applyFont="1" applyBorder="1"/>
    <xf numFmtId="0" fontId="42" fillId="0" borderId="3" xfId="0" applyFont="1" applyBorder="1"/>
    <xf numFmtId="0" fontId="18" fillId="0" borderId="65" xfId="0" applyFont="1" applyBorder="1"/>
    <xf numFmtId="3" fontId="2" fillId="0" borderId="65" xfId="0" applyNumberFormat="1" applyFont="1" applyBorder="1"/>
    <xf numFmtId="3" fontId="1" fillId="0" borderId="65" xfId="0" applyNumberFormat="1" applyFont="1" applyBorder="1"/>
    <xf numFmtId="169" fontId="2" fillId="0" borderId="66" xfId="0" applyNumberFormat="1" applyFont="1" applyBorder="1" applyAlignment="1">
      <alignment horizontal="center"/>
    </xf>
    <xf numFmtId="0" fontId="0" fillId="0" borderId="67" xfId="0" applyBorder="1" applyAlignment="1">
      <alignment horizontal="center"/>
    </xf>
    <xf numFmtId="3" fontId="0" fillId="0" borderId="3" xfId="0" applyNumberFormat="1" applyBorder="1"/>
    <xf numFmtId="3" fontId="18" fillId="0" borderId="0" xfId="0" applyNumberFormat="1" applyFont="1"/>
    <xf numFmtId="0" fontId="22" fillId="5" borderId="7" xfId="0" applyFont="1" applyFill="1" applyBorder="1" applyAlignment="1">
      <alignment horizontal="center" vertical="center" wrapText="1"/>
    </xf>
    <xf numFmtId="0" fontId="22" fillId="5" borderId="3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3" fontId="6" fillId="0" borderId="3" xfId="0" applyNumberFormat="1" applyFont="1" applyBorder="1" applyAlignment="1">
      <alignment horizontal="right" vertical="center"/>
    </xf>
    <xf numFmtId="3" fontId="6" fillId="0" borderId="11" xfId="0" applyNumberFormat="1" applyFont="1" applyBorder="1" applyAlignment="1">
      <alignment horizontal="right" vertical="center"/>
    </xf>
    <xf numFmtId="3" fontId="6" fillId="0" borderId="3" xfId="0" applyNumberFormat="1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44" fillId="0" borderId="7" xfId="0" applyFont="1" applyBorder="1" applyAlignment="1">
      <alignment horizontal="center"/>
    </xf>
    <xf numFmtId="0" fontId="29" fillId="0" borderId="3" xfId="0" applyFont="1" applyBorder="1" applyAlignment="1">
      <alignment horizontal="center" vertical="center"/>
    </xf>
    <xf numFmtId="0" fontId="22" fillId="0" borderId="3" xfId="0" applyFont="1" applyBorder="1"/>
    <xf numFmtId="3" fontId="0" fillId="0" borderId="3" xfId="0" applyNumberFormat="1" applyBorder="1" applyAlignment="1">
      <alignment horizontal="right"/>
    </xf>
    <xf numFmtId="0" fontId="0" fillId="0" borderId="7" xfId="0" applyBorder="1" applyAlignment="1">
      <alignment horizontal="right"/>
    </xf>
    <xf numFmtId="0" fontId="22" fillId="0" borderId="3" xfId="0" applyFont="1" applyBorder="1" applyAlignment="1">
      <alignment horizontal="left"/>
    </xf>
    <xf numFmtId="0" fontId="6" fillId="0" borderId="7" xfId="0" applyFont="1" applyBorder="1" applyAlignment="1">
      <alignment horizontal="right"/>
    </xf>
    <xf numFmtId="49" fontId="0" fillId="0" borderId="7" xfId="0" applyNumberFormat="1" applyBorder="1" applyAlignment="1">
      <alignment horizontal="right"/>
    </xf>
    <xf numFmtId="49" fontId="6" fillId="0" borderId="7" xfId="0" applyNumberFormat="1" applyFont="1" applyBorder="1" applyAlignment="1">
      <alignment horizontal="right"/>
    </xf>
    <xf numFmtId="49" fontId="44" fillId="0" borderId="7" xfId="0" applyNumberFormat="1" applyFont="1" applyBorder="1" applyAlignment="1">
      <alignment horizontal="center"/>
    </xf>
    <xf numFmtId="49" fontId="6" fillId="0" borderId="26" xfId="0" applyNumberFormat="1" applyFont="1" applyBorder="1" applyAlignment="1">
      <alignment horizontal="right"/>
    </xf>
    <xf numFmtId="0" fontId="22" fillId="0" borderId="27" xfId="0" applyFont="1" applyBorder="1"/>
    <xf numFmtId="3" fontId="0" fillId="0" borderId="27" xfId="0" applyNumberFormat="1" applyBorder="1"/>
    <xf numFmtId="3" fontId="0" fillId="0" borderId="30" xfId="0" applyNumberFormat="1" applyBorder="1"/>
    <xf numFmtId="0" fontId="0" fillId="0" borderId="28" xfId="0" applyBorder="1"/>
    <xf numFmtId="3" fontId="2" fillId="0" borderId="0" xfId="0" applyNumberFormat="1" applyFont="1"/>
    <xf numFmtId="178" fontId="0" fillId="0" borderId="0" xfId="0" applyNumberFormat="1"/>
    <xf numFmtId="0" fontId="30" fillId="0" borderId="61" xfId="0" applyFont="1" applyBorder="1" applyAlignment="1">
      <alignment horizontal="center" vertical="center"/>
    </xf>
    <xf numFmtId="0" fontId="22" fillId="5" borderId="92" xfId="0" applyFont="1" applyFill="1" applyBorder="1" applyAlignment="1">
      <alignment horizontal="center" vertical="center"/>
    </xf>
    <xf numFmtId="0" fontId="22" fillId="5" borderId="90" xfId="0" applyFont="1" applyFill="1" applyBorder="1" applyAlignment="1">
      <alignment horizontal="center" vertical="center"/>
    </xf>
    <xf numFmtId="0" fontId="22" fillId="5" borderId="90" xfId="0" applyFont="1" applyFill="1" applyBorder="1" applyAlignment="1">
      <alignment horizontal="center"/>
    </xf>
    <xf numFmtId="3" fontId="22" fillId="5" borderId="90" xfId="0" applyNumberFormat="1" applyFont="1" applyFill="1" applyBorder="1" applyAlignment="1">
      <alignment horizontal="center"/>
    </xf>
    <xf numFmtId="3" fontId="22" fillId="5" borderId="90" xfId="0" applyNumberFormat="1" applyFont="1" applyFill="1" applyBorder="1" applyAlignment="1">
      <alignment horizontal="center" vertical="center" wrapText="1"/>
    </xf>
    <xf numFmtId="0" fontId="22" fillId="5" borderId="90" xfId="0" applyFont="1" applyFill="1" applyBorder="1" applyAlignment="1">
      <alignment horizontal="center" vertical="center" wrapText="1"/>
    </xf>
    <xf numFmtId="173" fontId="22" fillId="5" borderId="90" xfId="0" applyNumberFormat="1" applyFont="1" applyFill="1" applyBorder="1" applyAlignment="1">
      <alignment horizontal="center"/>
    </xf>
    <xf numFmtId="49" fontId="22" fillId="5" borderId="33" xfId="0" applyNumberFormat="1" applyFont="1" applyFill="1" applyBorder="1" applyAlignment="1">
      <alignment horizontal="center" vertical="center" wrapText="1"/>
    </xf>
    <xf numFmtId="3" fontId="6" fillId="0" borderId="94" xfId="0" applyNumberFormat="1" applyFont="1" applyBorder="1" applyAlignment="1">
      <alignment vertical="center"/>
    </xf>
    <xf numFmtId="3" fontId="0" fillId="0" borderId="89" xfId="0" applyNumberFormat="1" applyBorder="1" applyAlignment="1">
      <alignment horizontal="left"/>
    </xf>
    <xf numFmtId="3" fontId="0" fillId="0" borderId="23" xfId="0" applyNumberFormat="1" applyBorder="1"/>
    <xf numFmtId="169" fontId="0" fillId="0" borderId="33" xfId="0" applyNumberFormat="1" applyBorder="1"/>
    <xf numFmtId="3" fontId="0" fillId="0" borderId="89" xfId="0" applyNumberFormat="1" applyBorder="1"/>
    <xf numFmtId="3" fontId="0" fillId="0" borderId="89" xfId="0" applyNumberFormat="1" applyBorder="1" applyAlignment="1">
      <alignment horizontal="left" vertical="center" wrapText="1"/>
    </xf>
    <xf numFmtId="0" fontId="0" fillId="0" borderId="89" xfId="0" applyBorder="1"/>
    <xf numFmtId="0" fontId="0" fillId="0" borderId="90" xfId="0" applyBorder="1"/>
    <xf numFmtId="0" fontId="0" fillId="0" borderId="23" xfId="0" applyBorder="1"/>
    <xf numFmtId="0" fontId="0" fillId="0" borderId="33" xfId="0" applyBorder="1"/>
    <xf numFmtId="3" fontId="0" fillId="0" borderId="98" xfId="0" applyNumberFormat="1" applyBorder="1" applyAlignment="1">
      <alignment horizontal="left"/>
    </xf>
    <xf numFmtId="0" fontId="8" fillId="0" borderId="89" xfId="0" applyFont="1" applyBorder="1"/>
    <xf numFmtId="0" fontId="8" fillId="0" borderId="0" xfId="0" applyFont="1" applyAlignment="1">
      <alignment horizontal="left"/>
    </xf>
    <xf numFmtId="0" fontId="8" fillId="0" borderId="23" xfId="0" applyFont="1" applyBorder="1" applyAlignment="1">
      <alignment horizontal="left"/>
    </xf>
    <xf numFmtId="0" fontId="8" fillId="0" borderId="0" xfId="0" applyFont="1"/>
    <xf numFmtId="0" fontId="30" fillId="0" borderId="89" xfId="0" applyFont="1" applyBorder="1" applyAlignment="1">
      <alignment horizontal="center" vertical="center"/>
    </xf>
    <xf numFmtId="3" fontId="45" fillId="0" borderId="0" xfId="0" applyNumberFormat="1" applyFont="1" applyAlignment="1">
      <alignment horizontal="right" vertical="center"/>
    </xf>
    <xf numFmtId="3" fontId="45" fillId="0" borderId="23" xfId="0" applyNumberFormat="1" applyFont="1" applyBorder="1" applyAlignment="1">
      <alignment horizontal="right" vertical="center"/>
    </xf>
    <xf numFmtId="0" fontId="24" fillId="0" borderId="89" xfId="0" applyFont="1" applyBorder="1"/>
    <xf numFmtId="3" fontId="24" fillId="0" borderId="0" xfId="0" applyNumberFormat="1" applyFont="1" applyAlignment="1">
      <alignment horizontal="left"/>
    </xf>
    <xf numFmtId="3" fontId="24" fillId="0" borderId="23" xfId="0" applyNumberFormat="1" applyFont="1" applyBorder="1" applyAlignment="1">
      <alignment horizontal="left"/>
    </xf>
    <xf numFmtId="3" fontId="8" fillId="0" borderId="0" xfId="0" applyNumberFormat="1" applyFont="1" applyAlignment="1">
      <alignment horizontal="right"/>
    </xf>
    <xf numFmtId="3" fontId="8" fillId="0" borderId="23" xfId="0" applyNumberFormat="1" applyFont="1" applyBorder="1" applyAlignment="1">
      <alignment horizontal="right"/>
    </xf>
    <xf numFmtId="3" fontId="24" fillId="0" borderId="0" xfId="0" applyNumberFormat="1" applyFont="1" applyAlignment="1">
      <alignment horizontal="right"/>
    </xf>
    <xf numFmtId="3" fontId="24" fillId="0" borderId="23" xfId="0" applyNumberFormat="1" applyFont="1" applyBorder="1" applyAlignment="1">
      <alignment horizontal="right"/>
    </xf>
    <xf numFmtId="3" fontId="30" fillId="0" borderId="0" xfId="0" applyNumberFormat="1" applyFont="1" applyAlignment="1">
      <alignment horizontal="right" vertical="center"/>
    </xf>
    <xf numFmtId="3" fontId="30" fillId="0" borderId="23" xfId="0" applyNumberFormat="1" applyFont="1" applyBorder="1" applyAlignment="1">
      <alignment horizontal="right" vertical="center"/>
    </xf>
    <xf numFmtId="0" fontId="6" fillId="0" borderId="89" xfId="0" applyFont="1" applyBorder="1" applyAlignment="1">
      <alignment horizontal="center" vertical="center"/>
    </xf>
    <xf numFmtId="3" fontId="43" fillId="0" borderId="0" xfId="0" applyNumberFormat="1" applyFont="1" applyAlignment="1">
      <alignment horizontal="right" vertical="center"/>
    </xf>
    <xf numFmtId="3" fontId="43" fillId="0" borderId="23" xfId="0" applyNumberFormat="1" applyFont="1" applyBorder="1" applyAlignment="1">
      <alignment horizontal="right" vertical="center"/>
    </xf>
    <xf numFmtId="3" fontId="8" fillId="0" borderId="0" xfId="0" applyNumberFormat="1" applyFont="1"/>
    <xf numFmtId="3" fontId="8" fillId="0" borderId="23" xfId="0" applyNumberFormat="1" applyFont="1" applyBorder="1"/>
    <xf numFmtId="0" fontId="24" fillId="0" borderId="88" xfId="0" applyFont="1" applyBorder="1"/>
    <xf numFmtId="0" fontId="24" fillId="0" borderId="68" xfId="0" applyFont="1" applyBorder="1"/>
    <xf numFmtId="0" fontId="24" fillId="0" borderId="91" xfId="0" applyFont="1" applyBorder="1"/>
    <xf numFmtId="3" fontId="24" fillId="0" borderId="68" xfId="0" applyNumberFormat="1" applyFont="1" applyBorder="1"/>
    <xf numFmtId="0" fontId="24" fillId="0" borderId="35" xfId="0" applyFont="1" applyBorder="1"/>
    <xf numFmtId="0" fontId="30" fillId="0" borderId="37" xfId="0" applyFont="1" applyBorder="1" applyAlignment="1">
      <alignment horizontal="center" vertical="center"/>
    </xf>
    <xf numFmtId="3" fontId="0" fillId="0" borderId="0" xfId="0" applyNumberFormat="1" applyAlignment="1">
      <alignment horizontal="right"/>
    </xf>
    <xf numFmtId="0" fontId="6" fillId="0" borderId="102" xfId="0" applyFont="1" applyBorder="1" applyAlignment="1">
      <alignment horizontal="center" vertical="center"/>
    </xf>
    <xf numFmtId="3" fontId="24" fillId="0" borderId="0" xfId="0" applyNumberFormat="1" applyFont="1"/>
    <xf numFmtId="0" fontId="31" fillId="0" borderId="19" xfId="0" applyFont="1" applyBorder="1" applyAlignment="1">
      <alignment horizontal="center" vertical="center"/>
    </xf>
    <xf numFmtId="3" fontId="4" fillId="0" borderId="0" xfId="0" applyNumberFormat="1" applyFont="1"/>
    <xf numFmtId="179" fontId="36" fillId="0" borderId="0" xfId="0" applyNumberFormat="1" applyFont="1" applyAlignment="1">
      <alignment horizontal="center"/>
    </xf>
    <xf numFmtId="3" fontId="23" fillId="0" borderId="0" xfId="0" applyNumberFormat="1" applyFont="1"/>
    <xf numFmtId="3" fontId="36" fillId="0" borderId="0" xfId="0" applyNumberFormat="1" applyFont="1" applyAlignment="1">
      <alignment horizontal="center"/>
    </xf>
    <xf numFmtId="3" fontId="8" fillId="0" borderId="102" xfId="0" applyNumberFormat="1" applyFont="1" applyBorder="1" applyAlignment="1">
      <alignment horizontal="right"/>
    </xf>
    <xf numFmtId="3" fontId="6" fillId="0" borderId="89" xfId="0" applyNumberFormat="1" applyFont="1" applyBorder="1" applyAlignment="1">
      <alignment horizontal="left"/>
    </xf>
    <xf numFmtId="169" fontId="6" fillId="0" borderId="112" xfId="0" applyNumberFormat="1" applyFont="1" applyBorder="1"/>
    <xf numFmtId="0" fontId="46" fillId="0" borderId="0" xfId="0" applyFont="1" applyAlignment="1">
      <alignment vertical="center"/>
    </xf>
    <xf numFmtId="0" fontId="22" fillId="5" borderId="117" xfId="0" applyFont="1" applyFill="1" applyBorder="1" applyAlignment="1">
      <alignment horizontal="center"/>
    </xf>
    <xf numFmtId="0" fontId="29" fillId="7" borderId="48" xfId="0" applyFont="1" applyFill="1" applyBorder="1" applyAlignment="1">
      <alignment horizontal="center" vertical="center" wrapText="1"/>
    </xf>
    <xf numFmtId="0" fontId="29" fillId="7" borderId="70" xfId="0" applyFont="1" applyFill="1" applyBorder="1" applyAlignment="1">
      <alignment horizontal="center" vertical="center"/>
    </xf>
    <xf numFmtId="0" fontId="29" fillId="7" borderId="51" xfId="0" applyFont="1" applyFill="1" applyBorder="1" applyAlignment="1">
      <alignment horizontal="center" vertical="center"/>
    </xf>
    <xf numFmtId="0" fontId="29" fillId="7" borderId="52" xfId="0" applyFont="1" applyFill="1" applyBorder="1" applyAlignment="1">
      <alignment horizontal="center" vertical="center"/>
    </xf>
    <xf numFmtId="0" fontId="29" fillId="7" borderId="50" xfId="0" applyFont="1" applyFill="1" applyBorder="1" applyAlignment="1">
      <alignment horizontal="center" vertical="center"/>
    </xf>
    <xf numFmtId="0" fontId="29" fillId="7" borderId="71" xfId="0" applyFont="1" applyFill="1" applyBorder="1" applyAlignment="1">
      <alignment horizontal="center" vertical="center"/>
    </xf>
    <xf numFmtId="0" fontId="29" fillId="7" borderId="49" xfId="0" applyFont="1" applyFill="1" applyBorder="1" applyAlignment="1">
      <alignment horizontal="center" vertical="center" wrapText="1"/>
    </xf>
    <xf numFmtId="0" fontId="29" fillId="7" borderId="17" xfId="0" applyFont="1" applyFill="1" applyBorder="1" applyAlignment="1">
      <alignment horizontal="center" vertical="center" wrapText="1"/>
    </xf>
    <xf numFmtId="0" fontId="29" fillId="7" borderId="17" xfId="0" applyFont="1" applyFill="1" applyBorder="1" applyAlignment="1">
      <alignment horizontal="center" vertical="center"/>
    </xf>
    <xf numFmtId="0" fontId="29" fillId="7" borderId="18" xfId="0" applyFont="1" applyFill="1" applyBorder="1" applyAlignment="1">
      <alignment horizontal="center" vertical="center"/>
    </xf>
    <xf numFmtId="0" fontId="29" fillId="7" borderId="60" xfId="0" applyFont="1" applyFill="1" applyBorder="1" applyAlignment="1">
      <alignment horizontal="center" vertical="center"/>
    </xf>
    <xf numFmtId="0" fontId="29" fillId="7" borderId="41" xfId="0" applyFont="1" applyFill="1" applyBorder="1" applyAlignment="1">
      <alignment horizontal="center" vertical="center" wrapText="1"/>
    </xf>
    <xf numFmtId="0" fontId="29" fillId="7" borderId="41" xfId="0" applyFont="1" applyFill="1" applyBorder="1" applyAlignment="1">
      <alignment horizontal="center" vertical="center"/>
    </xf>
    <xf numFmtId="0" fontId="29" fillId="7" borderId="42" xfId="0" applyFont="1" applyFill="1" applyBorder="1" applyAlignment="1">
      <alignment horizontal="center"/>
    </xf>
    <xf numFmtId="0" fontId="29" fillId="7" borderId="115" xfId="0" applyFont="1" applyFill="1" applyBorder="1" applyAlignment="1">
      <alignment horizontal="center" vertical="center" wrapText="1"/>
    </xf>
    <xf numFmtId="0" fontId="29" fillId="7" borderId="60" xfId="0" applyFont="1" applyFill="1" applyBorder="1" applyAlignment="1">
      <alignment horizontal="center" vertical="center" wrapText="1"/>
    </xf>
    <xf numFmtId="0" fontId="29" fillId="7" borderId="60" xfId="0" applyFont="1" applyFill="1" applyBorder="1" applyAlignment="1">
      <alignment horizontal="center"/>
    </xf>
    <xf numFmtId="0" fontId="29" fillId="7" borderId="116" xfId="0" applyFont="1" applyFill="1" applyBorder="1" applyAlignment="1">
      <alignment horizontal="center" vertical="center"/>
    </xf>
    <xf numFmtId="3" fontId="29" fillId="7" borderId="91" xfId="0" applyNumberFormat="1" applyFont="1" applyFill="1" applyBorder="1" applyAlignment="1">
      <alignment horizontal="center" vertical="center"/>
    </xf>
    <xf numFmtId="3" fontId="29" fillId="7" borderId="104" xfId="0" applyNumberFormat="1" applyFont="1" applyFill="1" applyBorder="1" applyAlignment="1">
      <alignment horizontal="center" vertical="center" wrapText="1"/>
    </xf>
    <xf numFmtId="173" fontId="29" fillId="7" borderId="91" xfId="0" applyNumberFormat="1" applyFont="1" applyFill="1" applyBorder="1" applyAlignment="1">
      <alignment horizontal="center" vertical="center"/>
    </xf>
    <xf numFmtId="0" fontId="29" fillId="7" borderId="6" xfId="0" applyFont="1" applyFill="1" applyBorder="1" applyAlignment="1">
      <alignment horizontal="center" vertical="center"/>
    </xf>
    <xf numFmtId="0" fontId="29" fillId="7" borderId="29" xfId="0" applyFont="1" applyFill="1" applyBorder="1" applyAlignment="1">
      <alignment horizontal="center" vertical="center"/>
    </xf>
    <xf numFmtId="0" fontId="29" fillId="7" borderId="6" xfId="0" applyFont="1" applyFill="1" applyBorder="1" applyAlignment="1">
      <alignment horizontal="center" vertical="center" wrapText="1"/>
    </xf>
    <xf numFmtId="0" fontId="6" fillId="8" borderId="79" xfId="0" applyFont="1" applyFill="1" applyBorder="1" applyAlignment="1">
      <alignment horizontal="center" vertical="center"/>
    </xf>
    <xf numFmtId="0" fontId="6" fillId="8" borderId="72" xfId="0" applyFont="1" applyFill="1" applyBorder="1" applyAlignment="1">
      <alignment horizontal="center" vertical="center"/>
    </xf>
    <xf numFmtId="3" fontId="0" fillId="0" borderId="90" xfId="0" applyNumberFormat="1" applyBorder="1"/>
    <xf numFmtId="3" fontId="0" fillId="0" borderId="113" xfId="0" applyNumberFormat="1" applyBorder="1" applyAlignment="1">
      <alignment horizontal="left"/>
    </xf>
    <xf numFmtId="171" fontId="0" fillId="0" borderId="0" xfId="0" applyNumberFormat="1"/>
    <xf numFmtId="0" fontId="29" fillId="5" borderId="7" xfId="0" applyFont="1" applyFill="1" applyBorder="1" applyAlignment="1">
      <alignment horizontal="center" vertical="center" wrapText="1"/>
    </xf>
    <xf numFmtId="0" fontId="29" fillId="5" borderId="3" xfId="0" applyFont="1" applyFill="1" applyBorder="1" applyAlignment="1">
      <alignment horizontal="center" vertical="center" wrapText="1"/>
    </xf>
    <xf numFmtId="0" fontId="29" fillId="4" borderId="3" xfId="0" applyFont="1" applyFill="1" applyBorder="1" applyAlignment="1">
      <alignment horizontal="center"/>
    </xf>
    <xf numFmtId="0" fontId="29" fillId="4" borderId="5" xfId="0" applyFont="1" applyFill="1" applyBorder="1" applyAlignment="1">
      <alignment horizontal="center"/>
    </xf>
    <xf numFmtId="0" fontId="31" fillId="0" borderId="7" xfId="0" applyFont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 wrapText="1"/>
    </xf>
    <xf numFmtId="3" fontId="29" fillId="0" borderId="114" xfId="0" applyNumberFormat="1" applyFont="1" applyBorder="1" applyAlignment="1">
      <alignment vertical="center"/>
    </xf>
    <xf numFmtId="3" fontId="22" fillId="0" borderId="23" xfId="0" applyNumberFormat="1" applyFont="1" applyBorder="1"/>
    <xf numFmtId="3" fontId="29" fillId="0" borderId="23" xfId="0" applyNumberFormat="1" applyFont="1" applyBorder="1"/>
    <xf numFmtId="0" fontId="1" fillId="7" borderId="111" xfId="0" applyFont="1" applyFill="1" applyBorder="1" applyAlignment="1">
      <alignment horizontal="center" vertical="center" wrapText="1"/>
    </xf>
    <xf numFmtId="0" fontId="1" fillId="7" borderId="110" xfId="0" applyFont="1" applyFill="1" applyBorder="1" applyAlignment="1">
      <alignment vertical="center" wrapText="1"/>
    </xf>
    <xf numFmtId="0" fontId="1" fillId="7" borderId="2" xfId="0" applyFont="1" applyFill="1" applyBorder="1" applyAlignment="1">
      <alignment horizontal="center" vertical="center"/>
    </xf>
    <xf numFmtId="0" fontId="1" fillId="7" borderId="63" xfId="0" applyFont="1" applyFill="1" applyBorder="1" applyAlignment="1">
      <alignment horizontal="center" vertical="center"/>
    </xf>
    <xf numFmtId="0" fontId="1" fillId="7" borderId="128" xfId="0" applyFont="1" applyFill="1" applyBorder="1" applyAlignment="1">
      <alignment horizontal="center" vertical="center"/>
    </xf>
    <xf numFmtId="3" fontId="43" fillId="0" borderId="3" xfId="0" applyNumberFormat="1" applyFont="1" applyBorder="1" applyAlignment="1">
      <alignment horizontal="right" vertical="center"/>
    </xf>
    <xf numFmtId="3" fontId="29" fillId="0" borderId="3" xfId="0" applyNumberFormat="1" applyFont="1" applyBorder="1"/>
    <xf numFmtId="169" fontId="29" fillId="0" borderId="5" xfId="0" applyNumberFormat="1" applyFont="1" applyBorder="1" applyAlignment="1">
      <alignment horizontal="center"/>
    </xf>
    <xf numFmtId="3" fontId="6" fillId="0" borderId="3" xfId="0" applyNumberFormat="1" applyFont="1" applyBorder="1"/>
    <xf numFmtId="169" fontId="6" fillId="0" borderId="5" xfId="0" applyNumberFormat="1" applyFont="1" applyBorder="1" applyAlignment="1">
      <alignment horizontal="center"/>
    </xf>
    <xf numFmtId="3" fontId="22" fillId="0" borderId="3" xfId="0" applyNumberFormat="1" applyFont="1" applyBorder="1"/>
    <xf numFmtId="169" fontId="22" fillId="0" borderId="5" xfId="0" applyNumberFormat="1" applyFont="1" applyBorder="1" applyAlignment="1">
      <alignment horizontal="center"/>
    </xf>
    <xf numFmtId="0" fontId="22" fillId="0" borderId="7" xfId="0" applyFont="1" applyBorder="1"/>
    <xf numFmtId="0" fontId="40" fillId="0" borderId="7" xfId="0" applyFont="1" applyBorder="1"/>
    <xf numFmtId="0" fontId="48" fillId="0" borderId="7" xfId="0" applyFont="1" applyBorder="1"/>
    <xf numFmtId="0" fontId="49" fillId="0" borderId="7" xfId="0" applyFont="1" applyBorder="1"/>
    <xf numFmtId="0" fontId="29" fillId="0" borderId="64" xfId="0" applyFont="1" applyBorder="1"/>
    <xf numFmtId="0" fontId="6" fillId="0" borderId="7" xfId="0" applyFont="1" applyBorder="1"/>
    <xf numFmtId="0" fontId="6" fillId="0" borderId="3" xfId="0" applyFont="1" applyBorder="1"/>
    <xf numFmtId="169" fontId="43" fillId="0" borderId="5" xfId="0" applyNumberFormat="1" applyFont="1" applyBorder="1" applyAlignment="1">
      <alignment horizontal="center" vertical="center"/>
    </xf>
    <xf numFmtId="0" fontId="29" fillId="7" borderId="132" xfId="0" applyFont="1" applyFill="1" applyBorder="1" applyAlignment="1">
      <alignment horizontal="center" vertical="center" wrapText="1"/>
    </xf>
    <xf numFmtId="169" fontId="32" fillId="4" borderId="9" xfId="0" applyNumberFormat="1" applyFont="1" applyFill="1" applyBorder="1"/>
    <xf numFmtId="0" fontId="18" fillId="0" borderId="0" xfId="0" applyFont="1" applyAlignment="1">
      <alignment horizontal="center"/>
    </xf>
    <xf numFmtId="0" fontId="50" fillId="0" borderId="0" xfId="0" applyFont="1"/>
    <xf numFmtId="0" fontId="1" fillId="8" borderId="114" xfId="0" applyFont="1" applyFill="1" applyBorder="1" applyAlignment="1">
      <alignment horizontal="center" vertical="center" wrapText="1"/>
    </xf>
    <xf numFmtId="0" fontId="1" fillId="8" borderId="107" xfId="0" applyFont="1" applyFill="1" applyBorder="1" applyAlignment="1">
      <alignment horizontal="center" vertical="center" wrapText="1"/>
    </xf>
    <xf numFmtId="0" fontId="6" fillId="0" borderId="107" xfId="0" applyFont="1" applyBorder="1" applyAlignment="1">
      <alignment horizontal="center" vertical="center"/>
    </xf>
    <xf numFmtId="0" fontId="2" fillId="0" borderId="113" xfId="0" applyFont="1" applyBorder="1" applyAlignment="1">
      <alignment vertical="center"/>
    </xf>
    <xf numFmtId="3" fontId="22" fillId="0" borderId="12" xfId="0" applyNumberFormat="1" applyFont="1" applyBorder="1" applyAlignment="1">
      <alignment vertical="center"/>
    </xf>
    <xf numFmtId="0" fontId="2" fillId="0" borderId="7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6" fillId="0" borderId="109" xfId="0" applyFont="1" applyBorder="1" applyAlignment="1">
      <alignment horizontal="center" vertical="center"/>
    </xf>
    <xf numFmtId="3" fontId="29" fillId="4" borderId="120" xfId="0" applyNumberFormat="1" applyFont="1" applyFill="1" applyBorder="1" applyAlignment="1">
      <alignment vertical="center"/>
    </xf>
    <xf numFmtId="3" fontId="22" fillId="4" borderId="3" xfId="0" applyNumberFormat="1" applyFont="1" applyFill="1" applyBorder="1" applyAlignment="1">
      <alignment vertical="center"/>
    </xf>
    <xf numFmtId="0" fontId="2" fillId="0" borderId="0" xfId="0" applyFont="1" applyAlignment="1">
      <alignment vertical="center"/>
    </xf>
    <xf numFmtId="3" fontId="22" fillId="4" borderId="23" xfId="0" applyNumberFormat="1" applyFont="1" applyFill="1" applyBorder="1" applyAlignment="1">
      <alignment vertical="center"/>
    </xf>
    <xf numFmtId="3" fontId="29" fillId="0" borderId="114" xfId="0" applyNumberFormat="1" applyFont="1" applyBorder="1" applyAlignment="1">
      <alignment horizontal="right" vertical="center"/>
    </xf>
    <xf numFmtId="0" fontId="29" fillId="7" borderId="91" xfId="0" applyFont="1" applyFill="1" applyBorder="1" applyAlignment="1">
      <alignment horizontal="center" vertical="center"/>
    </xf>
    <xf numFmtId="3" fontId="29" fillId="7" borderId="106" xfId="0" applyNumberFormat="1" applyFont="1" applyFill="1" applyBorder="1" applyAlignment="1">
      <alignment horizontal="center" vertical="center" wrapText="1"/>
    </xf>
    <xf numFmtId="3" fontId="29" fillId="7" borderId="116" xfId="0" applyNumberFormat="1" applyFont="1" applyFill="1" applyBorder="1" applyAlignment="1">
      <alignment horizontal="center" vertical="center"/>
    </xf>
    <xf numFmtId="3" fontId="22" fillId="5" borderId="135" xfId="0" applyNumberFormat="1" applyFont="1" applyFill="1" applyBorder="1" applyAlignment="1">
      <alignment horizontal="center"/>
    </xf>
    <xf numFmtId="3" fontId="6" fillId="0" borderId="136" xfId="0" applyNumberFormat="1" applyFont="1" applyBorder="1" applyAlignment="1">
      <alignment vertical="center"/>
    </xf>
    <xf numFmtId="0" fontId="0" fillId="0" borderId="135" xfId="0" applyBorder="1"/>
    <xf numFmtId="3" fontId="29" fillId="0" borderId="94" xfId="0" applyNumberFormat="1" applyFont="1" applyBorder="1" applyAlignment="1">
      <alignment horizontal="left" vertical="center"/>
    </xf>
    <xf numFmtId="3" fontId="29" fillId="0" borderId="23" xfId="0" applyNumberFormat="1" applyFont="1" applyBorder="1" applyAlignment="1">
      <alignment horizontal="left"/>
    </xf>
    <xf numFmtId="3" fontId="22" fillId="0" borderId="23" xfId="0" applyNumberFormat="1" applyFont="1" applyBorder="1" applyAlignment="1">
      <alignment horizontal="left"/>
    </xf>
    <xf numFmtId="3" fontId="29" fillId="0" borderId="96" xfId="0" applyNumberFormat="1" applyFont="1" applyBorder="1" applyAlignment="1">
      <alignment horizontal="left" vertical="center"/>
    </xf>
    <xf numFmtId="3" fontId="22" fillId="0" borderId="23" xfId="0" applyNumberFormat="1" applyFont="1" applyBorder="1" applyAlignment="1">
      <alignment vertical="center" wrapText="1"/>
    </xf>
    <xf numFmtId="3" fontId="29" fillId="0" borderId="94" xfId="0" applyNumberFormat="1" applyFont="1" applyBorder="1" applyAlignment="1">
      <alignment vertical="center"/>
    </xf>
    <xf numFmtId="3" fontId="22" fillId="0" borderId="97" xfId="0" applyNumberFormat="1" applyFont="1" applyBorder="1"/>
    <xf numFmtId="0" fontId="22" fillId="0" borderId="90" xfId="0" applyFont="1" applyBorder="1"/>
    <xf numFmtId="3" fontId="29" fillId="0" borderId="95" xfId="0" applyNumberFormat="1" applyFont="1" applyBorder="1" applyAlignment="1">
      <alignment horizontal="left" vertical="center"/>
    </xf>
    <xf numFmtId="3" fontId="29" fillId="0" borderId="96" xfId="0" applyNumberFormat="1" applyFont="1" applyBorder="1" applyAlignment="1">
      <alignment vertical="center"/>
    </xf>
    <xf numFmtId="169" fontId="29" fillId="0" borderId="112" xfId="0" applyNumberFormat="1" applyFont="1" applyBorder="1" applyAlignment="1">
      <alignment vertical="center"/>
    </xf>
    <xf numFmtId="3" fontId="29" fillId="0" borderId="93" xfId="0" applyNumberFormat="1" applyFont="1" applyBorder="1" applyAlignment="1">
      <alignment horizontal="left" vertical="center"/>
    </xf>
    <xf numFmtId="169" fontId="29" fillId="0" borderId="33" xfId="0" applyNumberFormat="1" applyFont="1" applyBorder="1"/>
    <xf numFmtId="3" fontId="29" fillId="0" borderId="136" xfId="0" applyNumberFormat="1" applyFont="1" applyBorder="1" applyAlignment="1">
      <alignment vertical="center"/>
    </xf>
    <xf numFmtId="3" fontId="29" fillId="0" borderId="99" xfId="0" applyNumberFormat="1" applyFont="1" applyBorder="1" applyAlignment="1">
      <alignment horizontal="center" vertical="center"/>
    </xf>
    <xf numFmtId="3" fontId="29" fillId="0" borderId="99" xfId="0" applyNumberFormat="1" applyFont="1" applyBorder="1" applyAlignment="1">
      <alignment vertical="center"/>
    </xf>
    <xf numFmtId="3" fontId="29" fillId="7" borderId="107" xfId="0" applyNumberFormat="1" applyFont="1" applyFill="1" applyBorder="1" applyAlignment="1">
      <alignment vertical="center" wrapText="1"/>
    </xf>
    <xf numFmtId="0" fontId="1" fillId="7" borderId="101" xfId="0" applyFont="1" applyFill="1" applyBorder="1" applyAlignment="1">
      <alignment horizontal="center" vertical="center"/>
    </xf>
    <xf numFmtId="0" fontId="29" fillId="4" borderId="7" xfId="0" applyFont="1" applyFill="1" applyBorder="1" applyAlignment="1">
      <alignment horizontal="center"/>
    </xf>
    <xf numFmtId="3" fontId="43" fillId="0" borderId="7" xfId="0" applyNumberFormat="1" applyFont="1" applyBorder="1" applyAlignment="1">
      <alignment horizontal="right" vertical="center"/>
    </xf>
    <xf numFmtId="3" fontId="31" fillId="0" borderId="7" xfId="0" applyNumberFormat="1" applyFont="1" applyBorder="1"/>
    <xf numFmtId="3" fontId="6" fillId="0" borderId="7" xfId="0" applyNumberFormat="1" applyFont="1" applyBorder="1"/>
    <xf numFmtId="3" fontId="22" fillId="0" borderId="7" xfId="0" applyNumberFormat="1" applyFont="1" applyBorder="1"/>
    <xf numFmtId="3" fontId="29" fillId="0" borderId="7" xfId="0" applyNumberFormat="1" applyFont="1" applyBorder="1"/>
    <xf numFmtId="3" fontId="6" fillId="0" borderId="7" xfId="0" applyNumberFormat="1" applyFont="1" applyBorder="1" applyAlignment="1">
      <alignment horizontal="center"/>
    </xf>
    <xf numFmtId="3" fontId="27" fillId="0" borderId="7" xfId="0" applyNumberFormat="1" applyFont="1" applyBorder="1"/>
    <xf numFmtId="3" fontId="1" fillId="0" borderId="7" xfId="0" applyNumberFormat="1" applyFont="1" applyBorder="1"/>
    <xf numFmtId="3" fontId="2" fillId="0" borderId="7" xfId="0" applyNumberFormat="1" applyFont="1" applyBorder="1"/>
    <xf numFmtId="3" fontId="2" fillId="0" borderId="64" xfId="0" applyNumberFormat="1" applyFont="1" applyBorder="1"/>
    <xf numFmtId="0" fontId="29" fillId="7" borderId="109" xfId="0" applyFont="1" applyFill="1" applyBorder="1" applyAlignment="1">
      <alignment vertical="center" wrapText="1"/>
    </xf>
    <xf numFmtId="0" fontId="2" fillId="4" borderId="5" xfId="0" applyFont="1" applyFill="1" applyBorder="1" applyAlignment="1">
      <alignment horizontal="center" vertical="center"/>
    </xf>
    <xf numFmtId="3" fontId="6" fillId="0" borderId="5" xfId="0" applyNumberFormat="1" applyFont="1" applyBorder="1" applyAlignment="1">
      <alignment horizontal="right" vertical="center"/>
    </xf>
    <xf numFmtId="3" fontId="0" fillId="0" borderId="5" xfId="0" applyNumberFormat="1" applyBorder="1"/>
    <xf numFmtId="3" fontId="6" fillId="0" borderId="5" xfId="0" applyNumberFormat="1" applyFont="1" applyBorder="1" applyAlignment="1">
      <alignment vertical="center"/>
    </xf>
    <xf numFmtId="0" fontId="29" fillId="7" borderId="141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/>
    </xf>
    <xf numFmtId="3" fontId="6" fillId="0" borderId="7" xfId="0" applyNumberFormat="1" applyFont="1" applyBorder="1" applyAlignment="1">
      <alignment vertical="center"/>
    </xf>
    <xf numFmtId="3" fontId="0" fillId="0" borderId="7" xfId="0" applyNumberFormat="1" applyBorder="1"/>
    <xf numFmtId="0" fontId="29" fillId="7" borderId="143" xfId="0" applyFont="1" applyFill="1" applyBorder="1" applyAlignment="1">
      <alignment horizontal="center" vertical="center"/>
    </xf>
    <xf numFmtId="3" fontId="6" fillId="0" borderId="3" xfId="0" applyNumberFormat="1" applyFont="1" applyBorder="1" applyAlignment="1">
      <alignment horizontal="center"/>
    </xf>
    <xf numFmtId="0" fontId="1" fillId="8" borderId="142" xfId="0" applyFont="1" applyFill="1" applyBorder="1" applyAlignment="1">
      <alignment horizontal="center" vertical="center" wrapText="1"/>
    </xf>
    <xf numFmtId="37" fontId="0" fillId="0" borderId="23" xfId="0" applyNumberFormat="1" applyBorder="1"/>
    <xf numFmtId="4" fontId="0" fillId="0" borderId="27" xfId="0" applyNumberFormat="1" applyBorder="1"/>
    <xf numFmtId="4" fontId="3" fillId="0" borderId="0" xfId="0" applyNumberFormat="1" applyFont="1"/>
    <xf numFmtId="3" fontId="6" fillId="0" borderId="3" xfId="0" applyNumberFormat="1" applyFont="1" applyBorder="1" applyAlignment="1">
      <alignment horizontal="center" vertical="center"/>
    </xf>
    <xf numFmtId="3" fontId="6" fillId="0" borderId="11" xfId="0" applyNumberFormat="1" applyFont="1" applyBorder="1" applyAlignment="1">
      <alignment horizontal="center" vertical="center"/>
    </xf>
    <xf numFmtId="3" fontId="6" fillId="0" borderId="5" xfId="0" applyNumberFormat="1" applyFont="1" applyBorder="1" applyAlignment="1">
      <alignment horizontal="center" vertical="center"/>
    </xf>
    <xf numFmtId="3" fontId="6" fillId="0" borderId="11" xfId="0" applyNumberFormat="1" applyFont="1" applyBorder="1" applyAlignment="1">
      <alignment vertical="center"/>
    </xf>
    <xf numFmtId="3" fontId="0" fillId="0" borderId="11" xfId="0" applyNumberFormat="1" applyBorder="1"/>
    <xf numFmtId="3" fontId="0" fillId="0" borderId="5" xfId="0" applyNumberFormat="1" applyBorder="1" applyAlignment="1">
      <alignment horizontal="center"/>
    </xf>
    <xf numFmtId="3" fontId="22" fillId="9" borderId="19" xfId="0" applyNumberFormat="1" applyFont="1" applyFill="1" applyBorder="1" applyAlignment="1">
      <alignment vertical="center"/>
    </xf>
    <xf numFmtId="3" fontId="29" fillId="9" borderId="120" xfId="0" applyNumberFormat="1" applyFont="1" applyFill="1" applyBorder="1" applyAlignment="1">
      <alignment vertical="center"/>
    </xf>
    <xf numFmtId="3" fontId="29" fillId="9" borderId="114" xfId="0" applyNumberFormat="1" applyFont="1" applyFill="1" applyBorder="1" applyAlignment="1">
      <alignment vertical="center"/>
    </xf>
    <xf numFmtId="3" fontId="22" fillId="9" borderId="0" xfId="0" applyNumberFormat="1" applyFont="1" applyFill="1" applyAlignment="1">
      <alignment vertical="center"/>
    </xf>
    <xf numFmtId="3" fontId="22" fillId="0" borderId="0" xfId="0" applyNumberFormat="1" applyFont="1" applyAlignment="1">
      <alignment vertical="center"/>
    </xf>
    <xf numFmtId="3" fontId="22" fillId="9" borderId="113" xfId="0" applyNumberFormat="1" applyFont="1" applyFill="1" applyBorder="1" applyAlignment="1">
      <alignment vertical="center"/>
    </xf>
    <xf numFmtId="169" fontId="6" fillId="0" borderId="5" xfId="0" applyNumberFormat="1" applyFont="1" applyBorder="1" applyAlignment="1">
      <alignment horizontal="right" vertical="center"/>
    </xf>
    <xf numFmtId="169" fontId="6" fillId="0" borderId="5" xfId="0" applyNumberFormat="1" applyFont="1" applyBorder="1" applyAlignment="1">
      <alignment vertical="center"/>
    </xf>
    <xf numFmtId="169" fontId="0" fillId="0" borderId="5" xfId="0" applyNumberFormat="1" applyBorder="1"/>
    <xf numFmtId="169" fontId="0" fillId="0" borderId="5" xfId="0" applyNumberFormat="1" applyBorder="1" applyAlignment="1">
      <alignment horizontal="right"/>
    </xf>
    <xf numFmtId="4" fontId="29" fillId="0" borderId="114" xfId="0" applyNumberFormat="1" applyFont="1" applyBorder="1" applyAlignment="1">
      <alignment vertical="center"/>
    </xf>
    <xf numFmtId="3" fontId="22" fillId="9" borderId="19" xfId="9" applyNumberFormat="1" applyFont="1" applyFill="1" applyBorder="1" applyAlignment="1">
      <alignment vertical="center"/>
    </xf>
    <xf numFmtId="3" fontId="43" fillId="0" borderId="3" xfId="0" applyNumberFormat="1" applyFont="1" applyBorder="1" applyAlignment="1">
      <alignment vertical="center"/>
    </xf>
    <xf numFmtId="3" fontId="0" fillId="0" borderId="3" xfId="0" applyNumberFormat="1" applyBorder="1" applyAlignment="1">
      <alignment horizontal="center"/>
    </xf>
    <xf numFmtId="3" fontId="29" fillId="10" borderId="142" xfId="0" applyNumberFormat="1" applyFont="1" applyFill="1" applyBorder="1" applyAlignment="1">
      <alignment horizontal="right" vertical="center"/>
    </xf>
    <xf numFmtId="3" fontId="29" fillId="0" borderId="149" xfId="0" applyNumberFormat="1" applyFont="1" applyBorder="1" applyAlignment="1">
      <alignment vertical="center"/>
    </xf>
    <xf numFmtId="3" fontId="22" fillId="0" borderId="5" xfId="0" applyNumberFormat="1" applyFont="1" applyBorder="1" applyAlignment="1">
      <alignment vertical="center"/>
    </xf>
    <xf numFmtId="3" fontId="29" fillId="4" borderId="150" xfId="0" applyNumberFormat="1" applyFont="1" applyFill="1" applyBorder="1" applyAlignment="1">
      <alignment vertical="center"/>
    </xf>
    <xf numFmtId="3" fontId="22" fillId="4" borderId="5" xfId="0" applyNumberFormat="1" applyFont="1" applyFill="1" applyBorder="1" applyAlignment="1">
      <alignment vertical="center"/>
    </xf>
    <xf numFmtId="3" fontId="22" fillId="0" borderId="147" xfId="0" applyNumberFormat="1" applyFont="1" applyBorder="1" applyAlignment="1">
      <alignment vertical="center"/>
    </xf>
    <xf numFmtId="3" fontId="22" fillId="0" borderId="33" xfId="0" applyNumberFormat="1" applyFont="1" applyBorder="1" applyAlignment="1">
      <alignment vertical="center"/>
    </xf>
    <xf numFmtId="3" fontId="22" fillId="4" borderId="33" xfId="0" applyNumberFormat="1" applyFont="1" applyFill="1" applyBorder="1" applyAlignment="1">
      <alignment vertical="center"/>
    </xf>
    <xf numFmtId="3" fontId="29" fillId="0" borderId="149" xfId="0" applyNumberFormat="1" applyFont="1" applyBorder="1" applyAlignment="1">
      <alignment horizontal="right" vertical="center"/>
    </xf>
    <xf numFmtId="3" fontId="29" fillId="9" borderId="145" xfId="0" applyNumberFormat="1" applyFont="1" applyFill="1" applyBorder="1" applyAlignment="1">
      <alignment vertical="center"/>
    </xf>
    <xf numFmtId="3" fontId="29" fillId="9" borderId="141" xfId="0" applyNumberFormat="1" applyFont="1" applyFill="1" applyBorder="1" applyAlignment="1">
      <alignment vertical="center"/>
    </xf>
    <xf numFmtId="3" fontId="22" fillId="9" borderId="151" xfId="0" applyNumberFormat="1" applyFont="1" applyFill="1" applyBorder="1" applyAlignment="1">
      <alignment vertical="center"/>
    </xf>
    <xf numFmtId="3" fontId="29" fillId="9" borderId="145" xfId="0" applyNumberFormat="1" applyFont="1" applyFill="1" applyBorder="1" applyAlignment="1">
      <alignment horizontal="right" vertical="center"/>
    </xf>
    <xf numFmtId="3" fontId="29" fillId="10" borderId="142" xfId="0" applyNumberFormat="1" applyFont="1" applyFill="1" applyBorder="1" applyAlignment="1">
      <alignment vertical="center"/>
    </xf>
    <xf numFmtId="3" fontId="22" fillId="10" borderId="23" xfId="0" applyNumberFormat="1" applyFont="1" applyFill="1" applyBorder="1" applyAlignment="1">
      <alignment vertical="center"/>
    </xf>
    <xf numFmtId="4" fontId="4" fillId="0" borderId="0" xfId="0" applyNumberFormat="1" applyFont="1"/>
    <xf numFmtId="4" fontId="23" fillId="0" borderId="0" xfId="0" applyNumberFormat="1" applyFont="1"/>
    <xf numFmtId="3" fontId="32" fillId="2" borderId="9" xfId="0" applyNumberFormat="1" applyFont="1" applyFill="1" applyBorder="1"/>
    <xf numFmtId="3" fontId="31" fillId="0" borderId="9" xfId="0" applyNumberFormat="1" applyFont="1" applyBorder="1" applyAlignment="1">
      <alignment horizontal="right"/>
    </xf>
    <xf numFmtId="3" fontId="32" fillId="4" borderId="9" xfId="0" applyNumberFormat="1" applyFont="1" applyFill="1" applyBorder="1" applyAlignment="1">
      <alignment horizontal="left"/>
    </xf>
    <xf numFmtId="3" fontId="31" fillId="4" borderId="9" xfId="0" applyNumberFormat="1" applyFont="1" applyFill="1" applyBorder="1" applyAlignment="1">
      <alignment horizontal="left"/>
    </xf>
    <xf numFmtId="3" fontId="39" fillId="4" borderId="9" xfId="0" applyNumberFormat="1" applyFont="1" applyFill="1" applyBorder="1" applyAlignment="1">
      <alignment horizontal="left"/>
    </xf>
    <xf numFmtId="3" fontId="31" fillId="4" borderId="39" xfId="0" applyNumberFormat="1" applyFont="1" applyFill="1" applyBorder="1" applyAlignment="1">
      <alignment horizontal="right"/>
    </xf>
    <xf numFmtId="3" fontId="31" fillId="4" borderId="39" xfId="0" applyNumberFormat="1" applyFont="1" applyFill="1" applyBorder="1"/>
    <xf numFmtId="4" fontId="29" fillId="0" borderId="145" xfId="0" applyNumberFormat="1" applyFont="1" applyBorder="1" applyAlignment="1">
      <alignment vertical="center"/>
    </xf>
    <xf numFmtId="4" fontId="22" fillId="0" borderId="19" xfId="0" applyNumberFormat="1" applyFont="1" applyBorder="1" applyAlignment="1">
      <alignment vertical="center"/>
    </xf>
    <xf numFmtId="4" fontId="22" fillId="0" borderId="12" xfId="0" applyNumberFormat="1" applyFont="1" applyBorder="1" applyAlignment="1">
      <alignment vertical="center"/>
    </xf>
    <xf numFmtId="4" fontId="22" fillId="0" borderId="12" xfId="9" applyNumberFormat="1" applyFont="1" applyBorder="1" applyAlignment="1">
      <alignment vertical="center"/>
    </xf>
    <xf numFmtId="4" fontId="29" fillId="4" borderId="120" xfId="0" applyNumberFormat="1" applyFont="1" applyFill="1" applyBorder="1" applyAlignment="1">
      <alignment vertical="center"/>
    </xf>
    <xf numFmtId="4" fontId="22" fillId="0" borderId="80" xfId="0" applyNumberFormat="1" applyFont="1" applyBorder="1" applyAlignment="1">
      <alignment vertical="center"/>
    </xf>
    <xf numFmtId="4" fontId="22" fillId="0" borderId="23" xfId="0" applyNumberFormat="1" applyFont="1" applyBorder="1" applyAlignment="1">
      <alignment vertical="center"/>
    </xf>
    <xf numFmtId="4" fontId="22" fillId="0" borderId="113" xfId="0" applyNumberFormat="1" applyFont="1" applyBorder="1" applyAlignment="1">
      <alignment vertical="center"/>
    </xf>
    <xf numFmtId="4" fontId="29" fillId="0" borderId="114" xfId="0" applyNumberFormat="1" applyFont="1" applyBorder="1" applyAlignment="1">
      <alignment horizontal="right" vertical="center"/>
    </xf>
    <xf numFmtId="3" fontId="29" fillId="4" borderId="114" xfId="0" applyNumberFormat="1" applyFont="1" applyFill="1" applyBorder="1" applyAlignment="1">
      <alignment vertical="center"/>
    </xf>
    <xf numFmtId="3" fontId="29" fillId="4" borderId="142" xfId="0" applyNumberFormat="1" applyFont="1" applyFill="1" applyBorder="1" applyAlignment="1">
      <alignment vertical="center"/>
    </xf>
    <xf numFmtId="3" fontId="29" fillId="4" borderId="107" xfId="0" applyNumberFormat="1" applyFont="1" applyFill="1" applyBorder="1" applyAlignment="1">
      <alignment vertical="center"/>
    </xf>
    <xf numFmtId="3" fontId="22" fillId="4" borderId="146" xfId="0" applyNumberFormat="1" applyFont="1" applyFill="1" applyBorder="1" applyAlignment="1">
      <alignment vertical="center"/>
    </xf>
    <xf numFmtId="3" fontId="22" fillId="4" borderId="19" xfId="0" applyNumberFormat="1" applyFont="1" applyFill="1" applyBorder="1" applyAlignment="1">
      <alignment vertical="center"/>
    </xf>
    <xf numFmtId="3" fontId="22" fillId="4" borderId="122" xfId="0" applyNumberFormat="1" applyFont="1" applyFill="1" applyBorder="1" applyAlignment="1">
      <alignment vertical="center"/>
    </xf>
    <xf numFmtId="3" fontId="22" fillId="4" borderId="19" xfId="9" applyNumberFormat="1" applyFont="1" applyFill="1" applyBorder="1" applyAlignment="1">
      <alignment vertical="center"/>
    </xf>
    <xf numFmtId="3" fontId="22" fillId="4" borderId="0" xfId="0" applyNumberFormat="1" applyFont="1" applyFill="1" applyAlignment="1">
      <alignment vertical="center"/>
    </xf>
    <xf numFmtId="3" fontId="22" fillId="4" borderId="12" xfId="9" applyNumberFormat="1" applyFont="1" applyFill="1" applyBorder="1" applyAlignment="1">
      <alignment vertical="center"/>
    </xf>
    <xf numFmtId="3" fontId="22" fillId="4" borderId="12" xfId="0" applyNumberFormat="1" applyFont="1" applyFill="1" applyBorder="1" applyAlignment="1">
      <alignment vertical="center"/>
    </xf>
    <xf numFmtId="3" fontId="22" fillId="4" borderId="80" xfId="0" applyNumberFormat="1" applyFont="1" applyFill="1" applyBorder="1" applyAlignment="1">
      <alignment vertical="center"/>
    </xf>
    <xf numFmtId="3" fontId="29" fillId="4" borderId="114" xfId="0" applyNumberFormat="1" applyFont="1" applyFill="1" applyBorder="1" applyAlignment="1">
      <alignment horizontal="right" vertical="center"/>
    </xf>
    <xf numFmtId="3" fontId="31" fillId="0" borderId="152" xfId="0" applyNumberFormat="1" applyFont="1" applyBorder="1"/>
    <xf numFmtId="3" fontId="31" fillId="0" borderId="153" xfId="0" applyNumberFormat="1" applyFont="1" applyBorder="1"/>
    <xf numFmtId="3" fontId="32" fillId="0" borderId="153" xfId="0" applyNumberFormat="1" applyFont="1" applyBorder="1"/>
    <xf numFmtId="3" fontId="27" fillId="4" borderId="153" xfId="0" applyNumberFormat="1" applyFont="1" applyFill="1" applyBorder="1"/>
    <xf numFmtId="3" fontId="31" fillId="0" borderId="154" xfId="0" applyNumberFormat="1" applyFont="1" applyBorder="1"/>
    <xf numFmtId="175" fontId="31" fillId="4" borderId="9" xfId="0" applyNumberFormat="1" applyFont="1" applyFill="1" applyBorder="1" applyAlignment="1">
      <alignment horizontal="right"/>
    </xf>
    <xf numFmtId="169" fontId="6" fillId="0" borderId="112" xfId="0" applyNumberFormat="1" applyFont="1" applyBorder="1" applyAlignment="1">
      <alignment vertical="center"/>
    </xf>
    <xf numFmtId="169" fontId="0" fillId="0" borderId="33" xfId="0" applyNumberFormat="1" applyBorder="1" applyAlignment="1">
      <alignment vertical="center"/>
    </xf>
    <xf numFmtId="0" fontId="18" fillId="0" borderId="68" xfId="0" applyFont="1" applyBorder="1" applyAlignment="1">
      <alignment horizontal="center" vertical="center"/>
    </xf>
    <xf numFmtId="0" fontId="6" fillId="8" borderId="100" xfId="0" applyFont="1" applyFill="1" applyBorder="1" applyAlignment="1">
      <alignment horizontal="center" vertical="center" wrapText="1"/>
    </xf>
    <xf numFmtId="0" fontId="6" fillId="8" borderId="69" xfId="0" applyFont="1" applyFill="1" applyBorder="1" applyAlignment="1">
      <alignment horizontal="center" vertical="center" wrapText="1"/>
    </xf>
    <xf numFmtId="0" fontId="6" fillId="8" borderId="77" xfId="0" applyFont="1" applyFill="1" applyBorder="1" applyAlignment="1">
      <alignment horizontal="center" vertical="center"/>
    </xf>
    <xf numFmtId="0" fontId="6" fillId="8" borderId="81" xfId="0" applyFont="1" applyFill="1" applyBorder="1" applyAlignment="1">
      <alignment horizontal="center" vertical="center"/>
    </xf>
    <xf numFmtId="0" fontId="29" fillId="0" borderId="0" xfId="0" applyFont="1" applyAlignment="1">
      <alignment horizontal="left"/>
    </xf>
    <xf numFmtId="0" fontId="30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29" fillId="7" borderId="20" xfId="0" applyFont="1" applyFill="1" applyBorder="1" applyAlignment="1">
      <alignment horizontal="center" vertical="center"/>
    </xf>
    <xf numFmtId="0" fontId="29" fillId="7" borderId="148" xfId="0" applyFont="1" applyFill="1" applyBorder="1" applyAlignment="1">
      <alignment horizontal="center" vertical="center"/>
    </xf>
    <xf numFmtId="0" fontId="29" fillId="7" borderId="47" xfId="0" applyFont="1" applyFill="1" applyBorder="1" applyAlignment="1">
      <alignment horizontal="center" vertical="center" wrapText="1"/>
    </xf>
    <xf numFmtId="0" fontId="29" fillId="7" borderId="48" xfId="0" applyFont="1" applyFill="1" applyBorder="1" applyAlignment="1">
      <alignment horizontal="center" vertical="center" wrapText="1"/>
    </xf>
    <xf numFmtId="0" fontId="29" fillId="7" borderId="43" xfId="0" applyFont="1" applyFill="1" applyBorder="1" applyAlignment="1">
      <alignment horizontal="center" vertical="center"/>
    </xf>
    <xf numFmtId="0" fontId="29" fillId="7" borderId="46" xfId="0" applyFont="1" applyFill="1" applyBorder="1" applyAlignment="1">
      <alignment horizontal="center" vertical="center"/>
    </xf>
    <xf numFmtId="0" fontId="29" fillId="7" borderId="82" xfId="0" applyFont="1" applyFill="1" applyBorder="1" applyAlignment="1">
      <alignment horizontal="center" vertical="center"/>
    </xf>
    <xf numFmtId="0" fontId="29" fillId="7" borderId="83" xfId="0" applyFont="1" applyFill="1" applyBorder="1" applyAlignment="1">
      <alignment horizontal="center" vertical="center"/>
    </xf>
    <xf numFmtId="0" fontId="29" fillId="7" borderId="84" xfId="0" applyFont="1" applyFill="1" applyBorder="1" applyAlignment="1">
      <alignment horizontal="center" vertical="center"/>
    </xf>
    <xf numFmtId="0" fontId="18" fillId="0" borderId="19" xfId="0" applyFont="1" applyBorder="1" applyAlignment="1">
      <alignment horizontal="center"/>
    </xf>
    <xf numFmtId="0" fontId="18" fillId="0" borderId="12" xfId="0" applyFont="1" applyBorder="1" applyAlignment="1">
      <alignment horizontal="center"/>
    </xf>
    <xf numFmtId="0" fontId="18" fillId="0" borderId="13" xfId="0" applyFont="1" applyBorder="1" applyAlignment="1">
      <alignment horizontal="center"/>
    </xf>
    <xf numFmtId="0" fontId="29" fillId="7" borderId="53" xfId="0" applyFont="1" applyFill="1" applyBorder="1" applyAlignment="1">
      <alignment horizontal="center" vertical="center" wrapText="1"/>
    </xf>
    <xf numFmtId="0" fontId="29" fillId="7" borderId="56" xfId="0" applyFont="1" applyFill="1" applyBorder="1" applyAlignment="1">
      <alignment horizontal="center" vertical="center" wrapText="1"/>
    </xf>
    <xf numFmtId="0" fontId="29" fillId="7" borderId="54" xfId="0" applyFont="1" applyFill="1" applyBorder="1" applyAlignment="1">
      <alignment horizontal="center" vertical="center" wrapText="1"/>
    </xf>
    <xf numFmtId="0" fontId="29" fillId="7" borderId="17" xfId="0" applyFont="1" applyFill="1" applyBorder="1" applyAlignment="1">
      <alignment horizontal="center" vertical="center" wrapText="1"/>
    </xf>
    <xf numFmtId="0" fontId="29" fillId="7" borderId="55" xfId="0" applyFont="1" applyFill="1" applyBorder="1" applyAlignment="1">
      <alignment horizontal="center" vertical="center"/>
    </xf>
    <xf numFmtId="0" fontId="29" fillId="7" borderId="16" xfId="0" applyFont="1" applyFill="1" applyBorder="1" applyAlignment="1">
      <alignment horizontal="center" vertical="center"/>
    </xf>
    <xf numFmtId="0" fontId="29" fillId="7" borderId="74" xfId="0" applyFont="1" applyFill="1" applyBorder="1" applyAlignment="1">
      <alignment horizontal="center" vertical="center"/>
    </xf>
    <xf numFmtId="0" fontId="29" fillId="7" borderId="75" xfId="0" applyFont="1" applyFill="1" applyBorder="1" applyAlignment="1">
      <alignment horizontal="center" vertical="center"/>
    </xf>
    <xf numFmtId="0" fontId="29" fillId="7" borderId="76" xfId="0" applyFont="1" applyFill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49" fontId="0" fillId="0" borderId="0" xfId="0" applyNumberFormat="1" applyAlignment="1">
      <alignment horizontal="center"/>
    </xf>
    <xf numFmtId="0" fontId="29" fillId="7" borderId="58" xfId="0" applyFont="1" applyFill="1" applyBorder="1" applyAlignment="1">
      <alignment horizontal="center" vertical="center"/>
    </xf>
    <xf numFmtId="0" fontId="29" fillId="7" borderId="59" xfId="0" applyFont="1" applyFill="1" applyBorder="1" applyAlignment="1">
      <alignment horizontal="center" vertical="center"/>
    </xf>
    <xf numFmtId="0" fontId="29" fillId="7" borderId="85" xfId="0" applyFont="1" applyFill="1" applyBorder="1" applyAlignment="1">
      <alignment horizontal="center" vertical="center"/>
    </xf>
    <xf numFmtId="0" fontId="29" fillId="7" borderId="86" xfId="0" applyFont="1" applyFill="1" applyBorder="1" applyAlignment="1">
      <alignment horizontal="center" vertical="center"/>
    </xf>
    <xf numFmtId="0" fontId="29" fillId="7" borderId="87" xfId="0" applyFont="1" applyFill="1" applyBorder="1" applyAlignment="1">
      <alignment horizontal="center" vertical="center"/>
    </xf>
    <xf numFmtId="0" fontId="29" fillId="8" borderId="133" xfId="0" applyFont="1" applyFill="1" applyBorder="1" applyAlignment="1">
      <alignment horizontal="center" vertical="center" wrapText="1"/>
    </xf>
    <xf numFmtId="0" fontId="29" fillId="8" borderId="105" xfId="0" applyFont="1" applyFill="1" applyBorder="1" applyAlignment="1">
      <alignment horizontal="center" vertical="center" wrapText="1"/>
    </xf>
    <xf numFmtId="0" fontId="29" fillId="7" borderId="40" xfId="0" applyFont="1" applyFill="1" applyBorder="1" applyAlignment="1">
      <alignment horizontal="center" vertical="center" wrapText="1"/>
    </xf>
    <xf numFmtId="0" fontId="29" fillId="7" borderId="140" xfId="0" applyFont="1" applyFill="1" applyBorder="1" applyAlignment="1">
      <alignment horizontal="center" vertical="center" wrapText="1"/>
    </xf>
    <xf numFmtId="0" fontId="29" fillId="7" borderId="42" xfId="0" applyFont="1" applyFill="1" applyBorder="1" applyAlignment="1">
      <alignment horizontal="center" vertical="center" wrapText="1"/>
    </xf>
    <xf numFmtId="0" fontId="1" fillId="7" borderId="24" xfId="0" applyFont="1" applyFill="1" applyBorder="1" applyAlignment="1">
      <alignment horizontal="center" vertical="center" wrapText="1"/>
    </xf>
    <xf numFmtId="0" fontId="1" fillId="7" borderId="130" xfId="0" applyFont="1" applyFill="1" applyBorder="1" applyAlignment="1">
      <alignment horizontal="center" vertical="center" wrapText="1"/>
    </xf>
    <xf numFmtId="0" fontId="1" fillId="8" borderId="129" xfId="0" applyFont="1" applyFill="1" applyBorder="1" applyAlignment="1">
      <alignment horizontal="center" vertical="center" wrapText="1"/>
    </xf>
    <xf numFmtId="0" fontId="1" fillId="8" borderId="124" xfId="0" applyFont="1" applyFill="1" applyBorder="1" applyAlignment="1">
      <alignment horizontal="center" vertical="center" wrapText="1"/>
    </xf>
    <xf numFmtId="0" fontId="1" fillId="7" borderId="36" xfId="0" applyFont="1" applyFill="1" applyBorder="1" applyAlignment="1">
      <alignment horizontal="center" vertical="center" wrapText="1"/>
    </xf>
    <xf numFmtId="0" fontId="1" fillId="7" borderId="4" xfId="0" applyFont="1" applyFill="1" applyBorder="1" applyAlignment="1">
      <alignment horizontal="center" vertical="center" wrapText="1"/>
    </xf>
    <xf numFmtId="0" fontId="1" fillId="7" borderId="125" xfId="0" applyFont="1" applyFill="1" applyBorder="1" applyAlignment="1">
      <alignment horizontal="center" vertical="center"/>
    </xf>
    <xf numFmtId="0" fontId="1" fillId="7" borderId="126" xfId="0" applyFont="1" applyFill="1" applyBorder="1" applyAlignment="1">
      <alignment horizontal="center" vertical="center"/>
    </xf>
    <xf numFmtId="0" fontId="1" fillId="7" borderId="127" xfId="0" applyFont="1" applyFill="1" applyBorder="1" applyAlignment="1">
      <alignment horizontal="center" vertical="center"/>
    </xf>
    <xf numFmtId="0" fontId="1" fillId="8" borderId="147" xfId="0" applyFont="1" applyFill="1" applyBorder="1" applyAlignment="1">
      <alignment horizontal="center" vertical="center" wrapText="1"/>
    </xf>
    <xf numFmtId="0" fontId="1" fillId="8" borderId="134" xfId="0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/>
    </xf>
    <xf numFmtId="0" fontId="29" fillId="7" borderId="78" xfId="0" applyFont="1" applyFill="1" applyBorder="1" applyAlignment="1">
      <alignment horizontal="center" vertical="center"/>
    </xf>
    <xf numFmtId="0" fontId="29" fillId="7" borderId="88" xfId="0" applyFont="1" applyFill="1" applyBorder="1" applyAlignment="1">
      <alignment horizontal="center" vertical="center"/>
    </xf>
    <xf numFmtId="0" fontId="29" fillId="7" borderId="80" xfId="0" applyFont="1" applyFill="1" applyBorder="1" applyAlignment="1">
      <alignment horizontal="center" vertical="center"/>
    </xf>
    <xf numFmtId="0" fontId="29" fillId="7" borderId="91" xfId="0" applyFont="1" applyFill="1" applyBorder="1" applyAlignment="1">
      <alignment horizontal="center" vertical="center"/>
    </xf>
    <xf numFmtId="3" fontId="29" fillId="7" borderId="80" xfId="0" applyNumberFormat="1" applyFont="1" applyFill="1" applyBorder="1" applyAlignment="1">
      <alignment horizontal="center" vertical="center" wrapText="1"/>
    </xf>
    <xf numFmtId="3" fontId="29" fillId="7" borderId="91" xfId="0" applyNumberFormat="1" applyFont="1" applyFill="1" applyBorder="1" applyAlignment="1">
      <alignment horizontal="center" vertical="center" wrapText="1"/>
    </xf>
    <xf numFmtId="170" fontId="29" fillId="7" borderId="137" xfId="0" applyNumberFormat="1" applyFont="1" applyFill="1" applyBorder="1" applyAlignment="1">
      <alignment horizontal="center" vertical="center" wrapText="1"/>
    </xf>
    <xf numFmtId="170" fontId="29" fillId="7" borderId="138" xfId="0" applyNumberFormat="1" applyFont="1" applyFill="1" applyBorder="1" applyAlignment="1">
      <alignment horizontal="center" vertical="center" wrapText="1"/>
    </xf>
    <xf numFmtId="170" fontId="29" fillId="7" borderId="139" xfId="0" applyNumberFormat="1" applyFont="1" applyFill="1" applyBorder="1" applyAlignment="1">
      <alignment horizontal="center" vertical="center" wrapText="1"/>
    </xf>
    <xf numFmtId="0" fontId="6" fillId="0" borderId="103" xfId="0" applyFont="1" applyBorder="1" applyAlignment="1">
      <alignment horizontal="center" vertical="center"/>
    </xf>
    <xf numFmtId="0" fontId="29" fillId="7" borderId="34" xfId="0" applyFont="1" applyFill="1" applyBorder="1" applyAlignment="1">
      <alignment horizontal="center" vertical="center" wrapText="1"/>
    </xf>
    <xf numFmtId="0" fontId="29" fillId="7" borderId="7" xfId="0" applyFont="1" applyFill="1" applyBorder="1" applyAlignment="1">
      <alignment horizontal="center" vertical="center" wrapText="1"/>
    </xf>
    <xf numFmtId="0" fontId="29" fillId="7" borderId="32" xfId="0" applyFont="1" applyFill="1" applyBorder="1" applyAlignment="1">
      <alignment horizontal="center" vertical="center" wrapText="1"/>
    </xf>
    <xf numFmtId="0" fontId="29" fillId="7" borderId="3" xfId="0" applyFont="1" applyFill="1" applyBorder="1" applyAlignment="1">
      <alignment horizontal="center" vertical="center" wrapText="1"/>
    </xf>
    <xf numFmtId="0" fontId="29" fillId="7" borderId="131" xfId="0" applyFont="1" applyFill="1" applyBorder="1" applyAlignment="1">
      <alignment horizontal="center" vertical="center"/>
    </xf>
    <xf numFmtId="0" fontId="29" fillId="7" borderId="35" xfId="0" applyFont="1" applyFill="1" applyBorder="1" applyAlignment="1">
      <alignment horizontal="center" vertical="center"/>
    </xf>
    <xf numFmtId="0" fontId="29" fillId="7" borderId="119" xfId="0" applyFont="1" applyFill="1" applyBorder="1" applyAlignment="1">
      <alignment horizontal="center" vertical="center"/>
    </xf>
    <xf numFmtId="0" fontId="29" fillId="7" borderId="131" xfId="0" applyFont="1" applyFill="1" applyBorder="1" applyAlignment="1">
      <alignment horizontal="center" vertical="center" wrapText="1"/>
    </xf>
    <xf numFmtId="0" fontId="29" fillId="7" borderId="8" xfId="0" applyFont="1" applyFill="1" applyBorder="1" applyAlignment="1">
      <alignment horizontal="center" vertical="center" wrapText="1"/>
    </xf>
    <xf numFmtId="0" fontId="1" fillId="8" borderId="112" xfId="0" applyFont="1" applyFill="1" applyBorder="1" applyAlignment="1">
      <alignment horizontal="center" vertical="center" wrapText="1"/>
    </xf>
    <xf numFmtId="0" fontId="1" fillId="8" borderId="144" xfId="0" applyFont="1" applyFill="1" applyBorder="1" applyAlignment="1">
      <alignment horizontal="center" vertical="center" wrapText="1"/>
    </xf>
    <xf numFmtId="0" fontId="1" fillId="8" borderId="108" xfId="0" applyFont="1" applyFill="1" applyBorder="1" applyAlignment="1">
      <alignment horizontal="center" vertical="center" wrapText="1"/>
    </xf>
    <xf numFmtId="0" fontId="1" fillId="8" borderId="121" xfId="0" applyFont="1" applyFill="1" applyBorder="1" applyAlignment="1">
      <alignment horizontal="center" vertical="center" wrapText="1"/>
    </xf>
    <xf numFmtId="0" fontId="1" fillId="8" borderId="35" xfId="0" applyFont="1" applyFill="1" applyBorder="1" applyAlignment="1">
      <alignment horizontal="center" vertical="center" wrapText="1"/>
    </xf>
    <xf numFmtId="0" fontId="1" fillId="8" borderId="118" xfId="0" applyFont="1" applyFill="1" applyBorder="1" applyAlignment="1">
      <alignment horizontal="center" vertical="center" wrapText="1"/>
    </xf>
    <xf numFmtId="0" fontId="1" fillId="8" borderId="146" xfId="0" applyFont="1" applyFill="1" applyBorder="1" applyAlignment="1">
      <alignment horizontal="center" vertical="center" wrapText="1"/>
    </xf>
    <xf numFmtId="0" fontId="1" fillId="8" borderId="116" xfId="0" applyFont="1" applyFill="1" applyBorder="1" applyAlignment="1">
      <alignment horizontal="center" vertical="center" wrapText="1"/>
    </xf>
    <xf numFmtId="0" fontId="6" fillId="8" borderId="100" xfId="0" applyFont="1" applyFill="1" applyBorder="1" applyAlignment="1">
      <alignment horizontal="center" vertical="center"/>
    </xf>
    <xf numFmtId="0" fontId="6" fillId="8" borderId="123" xfId="0" applyFont="1" applyFill="1" applyBorder="1" applyAlignment="1">
      <alignment horizontal="center" vertical="center"/>
    </xf>
  </cellXfs>
  <cellStyles count="10">
    <cellStyle name="Euro" xfId="1" xr:uid="{00000000-0005-0000-0000-000000000000}"/>
    <cellStyle name="Millares" xfId="9" builtinId="3"/>
    <cellStyle name="Moneda" xfId="2" builtinId="4"/>
    <cellStyle name="Normal" xfId="0" builtinId="0"/>
    <cellStyle name="Normal 2" xfId="3" xr:uid="{00000000-0005-0000-0000-000004000000}"/>
    <cellStyle name="Normal 2 2" xfId="5" xr:uid="{00000000-0005-0000-0000-000005000000}"/>
    <cellStyle name="Normal 3" xfId="6" xr:uid="{00000000-0005-0000-0000-000006000000}"/>
    <cellStyle name="Normal 3 2" xfId="8" xr:uid="{00000000-0005-0000-0000-000007000000}"/>
    <cellStyle name="Normal 6" xfId="7" xr:uid="{00000000-0005-0000-0000-000008000000}"/>
    <cellStyle name="Normal 7" xfId="4" xr:uid="{00000000-0005-0000-0000-000009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2323DC"/>
      <rgbColor rgb="00FF00FF"/>
      <rgbColor rgb="00FFFF00"/>
      <rgbColor rgb="0000FFFF"/>
      <rgbColor rgb="00800080"/>
      <rgbColor rgb="00800000"/>
      <rgbColor rgb="00008080"/>
      <rgbColor rgb="002300DC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33CC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3399"/>
      <color rgb="FF000099"/>
      <color rgb="FF0000CC"/>
      <color rgb="FF062948"/>
      <color rgb="FF000066"/>
      <color rgb="FFFFCCFF"/>
      <color rgb="FFFFFFCC"/>
      <color rgb="FF0066CC"/>
      <color rgb="FF0033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49</xdr:row>
      <xdr:rowOff>30480</xdr:rowOff>
    </xdr:from>
    <xdr:to>
      <xdr:col>1</xdr:col>
      <xdr:colOff>2446020</xdr:colOff>
      <xdr:row>50</xdr:row>
      <xdr:rowOff>91440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SpPr txBox="1"/>
      </xdr:nvSpPr>
      <xdr:spPr>
        <a:xfrm>
          <a:off x="7620" y="10568940"/>
          <a:ext cx="3459480" cy="25908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PA" sz="1000" b="1">
              <a:latin typeface="Arial" panose="020B0604020202020204" pitchFamily="34" charset="0"/>
              <a:cs typeface="Arial" panose="020B0604020202020204" pitchFamily="34" charset="0"/>
            </a:rPr>
            <a:t>Fuente: Dirección Nacional de Presupuesto</a:t>
          </a:r>
          <a:r>
            <a:rPr lang="es-PA" sz="1000">
              <a:latin typeface="Arial" panose="020B0604020202020204" pitchFamily="34" charset="0"/>
              <a:cs typeface="Arial" panose="020B0604020202020204" pitchFamily="34" charset="0"/>
            </a:rPr>
            <a:t>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6</xdr:row>
      <xdr:rowOff>0</xdr:rowOff>
    </xdr:from>
    <xdr:to>
      <xdr:col>5</xdr:col>
      <xdr:colOff>0</xdr:colOff>
      <xdr:row>6</xdr:row>
      <xdr:rowOff>123825</xdr:rowOff>
    </xdr:to>
    <xdr:sp macro="" textlink="">
      <xdr:nvSpPr>
        <xdr:cNvPr id="84900" name="Line 1">
          <a:extLst>
            <a:ext uri="{FF2B5EF4-FFF2-40B4-BE49-F238E27FC236}">
              <a16:creationId xmlns:a16="http://schemas.microsoft.com/office/drawing/2014/main" id="{00000000-0008-0000-0D00-0000A44B0100}"/>
            </a:ext>
          </a:extLst>
        </xdr:cNvPr>
        <xdr:cNvSpPr>
          <a:spLocks noChangeShapeType="1"/>
        </xdr:cNvSpPr>
      </xdr:nvSpPr>
      <xdr:spPr bwMode="auto">
        <a:xfrm flipV="1">
          <a:off x="4038600" y="923925"/>
          <a:ext cx="0" cy="12382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0</xdr:colOff>
      <xdr:row>6</xdr:row>
      <xdr:rowOff>0</xdr:rowOff>
    </xdr:from>
    <xdr:to>
      <xdr:col>5</xdr:col>
      <xdr:colOff>0</xdr:colOff>
      <xdr:row>6</xdr:row>
      <xdr:rowOff>123825</xdr:rowOff>
    </xdr:to>
    <xdr:sp macro="" textlink="">
      <xdr:nvSpPr>
        <xdr:cNvPr id="84901" name="Line 1">
          <a:extLst>
            <a:ext uri="{FF2B5EF4-FFF2-40B4-BE49-F238E27FC236}">
              <a16:creationId xmlns:a16="http://schemas.microsoft.com/office/drawing/2014/main" id="{00000000-0008-0000-0D00-0000A54B0100}"/>
            </a:ext>
          </a:extLst>
        </xdr:cNvPr>
        <xdr:cNvSpPr>
          <a:spLocks noChangeShapeType="1"/>
        </xdr:cNvSpPr>
      </xdr:nvSpPr>
      <xdr:spPr bwMode="auto">
        <a:xfrm flipV="1">
          <a:off x="4038600" y="923925"/>
          <a:ext cx="0" cy="12382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0</xdr:colOff>
      <xdr:row>6</xdr:row>
      <xdr:rowOff>0</xdr:rowOff>
    </xdr:from>
    <xdr:to>
      <xdr:col>5</xdr:col>
      <xdr:colOff>0</xdr:colOff>
      <xdr:row>6</xdr:row>
      <xdr:rowOff>123825</xdr:rowOff>
    </xdr:to>
    <xdr:sp macro="" textlink="">
      <xdr:nvSpPr>
        <xdr:cNvPr id="84902" name="Line 1">
          <a:extLst>
            <a:ext uri="{FF2B5EF4-FFF2-40B4-BE49-F238E27FC236}">
              <a16:creationId xmlns:a16="http://schemas.microsoft.com/office/drawing/2014/main" id="{00000000-0008-0000-0D00-0000A64B0100}"/>
            </a:ext>
          </a:extLst>
        </xdr:cNvPr>
        <xdr:cNvSpPr>
          <a:spLocks noChangeShapeType="1"/>
        </xdr:cNvSpPr>
      </xdr:nvSpPr>
      <xdr:spPr bwMode="auto">
        <a:xfrm flipV="1">
          <a:off x="4038600" y="923925"/>
          <a:ext cx="0" cy="12382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0</xdr:colOff>
      <xdr:row>6</xdr:row>
      <xdr:rowOff>0</xdr:rowOff>
    </xdr:from>
    <xdr:to>
      <xdr:col>5</xdr:col>
      <xdr:colOff>0</xdr:colOff>
      <xdr:row>6</xdr:row>
      <xdr:rowOff>123825</xdr:rowOff>
    </xdr:to>
    <xdr:sp macro="" textlink="">
      <xdr:nvSpPr>
        <xdr:cNvPr id="84903" name="Line 1">
          <a:extLst>
            <a:ext uri="{FF2B5EF4-FFF2-40B4-BE49-F238E27FC236}">
              <a16:creationId xmlns:a16="http://schemas.microsoft.com/office/drawing/2014/main" id="{00000000-0008-0000-0D00-0000A74B0100}"/>
            </a:ext>
          </a:extLst>
        </xdr:cNvPr>
        <xdr:cNvSpPr>
          <a:spLocks noChangeShapeType="1"/>
        </xdr:cNvSpPr>
      </xdr:nvSpPr>
      <xdr:spPr bwMode="auto">
        <a:xfrm flipV="1">
          <a:off x="4038600" y="923925"/>
          <a:ext cx="0" cy="12382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0</xdr:colOff>
      <xdr:row>6</xdr:row>
      <xdr:rowOff>0</xdr:rowOff>
    </xdr:from>
    <xdr:to>
      <xdr:col>5</xdr:col>
      <xdr:colOff>0</xdr:colOff>
      <xdr:row>6</xdr:row>
      <xdr:rowOff>123825</xdr:rowOff>
    </xdr:to>
    <xdr:sp macro="" textlink="">
      <xdr:nvSpPr>
        <xdr:cNvPr id="84904" name="Line 1">
          <a:extLst>
            <a:ext uri="{FF2B5EF4-FFF2-40B4-BE49-F238E27FC236}">
              <a16:creationId xmlns:a16="http://schemas.microsoft.com/office/drawing/2014/main" id="{00000000-0008-0000-0D00-0000A84B0100}"/>
            </a:ext>
          </a:extLst>
        </xdr:cNvPr>
        <xdr:cNvSpPr>
          <a:spLocks noChangeShapeType="1"/>
        </xdr:cNvSpPr>
      </xdr:nvSpPr>
      <xdr:spPr bwMode="auto">
        <a:xfrm flipV="1">
          <a:off x="4038600" y="923925"/>
          <a:ext cx="0" cy="12382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0</xdr:colOff>
      <xdr:row>6</xdr:row>
      <xdr:rowOff>0</xdr:rowOff>
    </xdr:from>
    <xdr:to>
      <xdr:col>5</xdr:col>
      <xdr:colOff>0</xdr:colOff>
      <xdr:row>6</xdr:row>
      <xdr:rowOff>123825</xdr:rowOff>
    </xdr:to>
    <xdr:sp macro="" textlink="">
      <xdr:nvSpPr>
        <xdr:cNvPr id="84905" name="Line 1">
          <a:extLst>
            <a:ext uri="{FF2B5EF4-FFF2-40B4-BE49-F238E27FC236}">
              <a16:creationId xmlns:a16="http://schemas.microsoft.com/office/drawing/2014/main" id="{00000000-0008-0000-0D00-0000A94B0100}"/>
            </a:ext>
          </a:extLst>
        </xdr:cNvPr>
        <xdr:cNvSpPr>
          <a:spLocks noChangeShapeType="1"/>
        </xdr:cNvSpPr>
      </xdr:nvSpPr>
      <xdr:spPr bwMode="auto">
        <a:xfrm flipV="1">
          <a:off x="4038600" y="923925"/>
          <a:ext cx="0" cy="12382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60960</xdr:colOff>
      <xdr:row>31</xdr:row>
      <xdr:rowOff>99060</xdr:rowOff>
    </xdr:from>
    <xdr:to>
      <xdr:col>1</xdr:col>
      <xdr:colOff>1123950</xdr:colOff>
      <xdr:row>33</xdr:row>
      <xdr:rowOff>57150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 txBox="1"/>
      </xdr:nvSpPr>
      <xdr:spPr>
        <a:xfrm>
          <a:off x="60960" y="7919085"/>
          <a:ext cx="3472815" cy="35814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PA" sz="1050" b="1">
              <a:latin typeface="Arial" panose="020B0604020202020204" pitchFamily="34" charset="0"/>
              <a:cs typeface="Arial" panose="020B0604020202020204" pitchFamily="34" charset="0"/>
            </a:rPr>
            <a:t>Fuente: Dirección Nacional de Presupuesto.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36</xdr:row>
      <xdr:rowOff>0</xdr:rowOff>
    </xdr:from>
    <xdr:to>
      <xdr:col>0</xdr:col>
      <xdr:colOff>238125</xdr:colOff>
      <xdr:row>37</xdr:row>
      <xdr:rowOff>38100</xdr:rowOff>
    </xdr:to>
    <xdr:sp macro="" textlink="">
      <xdr:nvSpPr>
        <xdr:cNvPr id="50827" name="Text Box 1">
          <a:extLst>
            <a:ext uri="{FF2B5EF4-FFF2-40B4-BE49-F238E27FC236}">
              <a16:creationId xmlns:a16="http://schemas.microsoft.com/office/drawing/2014/main" id="{00000000-0008-0000-0F00-00008BC60000}"/>
            </a:ext>
          </a:extLst>
        </xdr:cNvPr>
        <xdr:cNvSpPr txBox="1">
          <a:spLocks noChangeArrowheads="1"/>
        </xdr:cNvSpPr>
      </xdr:nvSpPr>
      <xdr:spPr bwMode="auto">
        <a:xfrm>
          <a:off x="133350" y="106013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83820</xdr:colOff>
      <xdr:row>29</xdr:row>
      <xdr:rowOff>137160</xdr:rowOff>
    </xdr:from>
    <xdr:to>
      <xdr:col>1</xdr:col>
      <xdr:colOff>76200</xdr:colOff>
      <xdr:row>31</xdr:row>
      <xdr:rowOff>106680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SpPr txBox="1"/>
      </xdr:nvSpPr>
      <xdr:spPr>
        <a:xfrm>
          <a:off x="83820" y="6126480"/>
          <a:ext cx="2849880" cy="28194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PA" sz="900" b="1">
              <a:latin typeface="Arial" panose="020B0604020202020204" pitchFamily="34" charset="0"/>
              <a:cs typeface="Arial" panose="020B0604020202020204" pitchFamily="34" charset="0"/>
            </a:rPr>
            <a:t>Fuente: Dirección Nacional de Presupuesto.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55</xdr:row>
      <xdr:rowOff>121920</xdr:rowOff>
    </xdr:from>
    <xdr:to>
      <xdr:col>3</xdr:col>
      <xdr:colOff>38100</xdr:colOff>
      <xdr:row>57</xdr:row>
      <xdr:rowOff>7620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SpPr txBox="1"/>
      </xdr:nvSpPr>
      <xdr:spPr>
        <a:xfrm>
          <a:off x="7620" y="9486900"/>
          <a:ext cx="3162300" cy="35814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PA" sz="900" b="1">
              <a:latin typeface="Arial" panose="020B0604020202020204" pitchFamily="34" charset="0"/>
              <a:cs typeface="Arial" panose="020B0604020202020204" pitchFamily="34" charset="0"/>
            </a:rPr>
            <a:t>Fuente:</a:t>
          </a:r>
          <a:r>
            <a:rPr lang="es-PA" sz="900" b="1" baseline="0">
              <a:latin typeface="Arial" panose="020B0604020202020204" pitchFamily="34" charset="0"/>
              <a:cs typeface="Arial" panose="020B0604020202020204" pitchFamily="34" charset="0"/>
            </a:rPr>
            <a:t> Dirección Nacional de Presupuesto.</a:t>
          </a:r>
          <a:endParaRPr lang="es-PA" sz="9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59</xdr:row>
      <xdr:rowOff>114300</xdr:rowOff>
    </xdr:from>
    <xdr:to>
      <xdr:col>1</xdr:col>
      <xdr:colOff>838200</xdr:colOff>
      <xdr:row>61</xdr:row>
      <xdr:rowOff>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SpPr txBox="1"/>
      </xdr:nvSpPr>
      <xdr:spPr>
        <a:xfrm>
          <a:off x="0" y="9936480"/>
          <a:ext cx="3337560" cy="25146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PA" sz="1000" b="1">
              <a:latin typeface="Arial" panose="020B0604020202020204" pitchFamily="34" charset="0"/>
              <a:cs typeface="Arial" panose="020B0604020202020204" pitchFamily="34" charset="0"/>
            </a:rPr>
            <a:t>Fuente: Dirección Nacional de Presupuesto.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106680</xdr:colOff>
      <xdr:row>57</xdr:row>
      <xdr:rowOff>99060</xdr:rowOff>
    </xdr:from>
    <xdr:to>
      <xdr:col>4</xdr:col>
      <xdr:colOff>22860</xdr:colOff>
      <xdr:row>59</xdr:row>
      <xdr:rowOff>22860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SpPr txBox="1"/>
      </xdr:nvSpPr>
      <xdr:spPr>
        <a:xfrm>
          <a:off x="106680" y="11635740"/>
          <a:ext cx="3733800" cy="42672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PA" sz="1000" b="1">
              <a:latin typeface="Arial" panose="020B0604020202020204" pitchFamily="34" charset="0"/>
              <a:cs typeface="Arial" panose="020B0604020202020204" pitchFamily="34" charset="0"/>
            </a:rPr>
            <a:t>Fuente: Dirección Nacional de Presupuesto.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pre05\COPIA%20MAYRA\EJECUCION%20PRESUP%20200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GRESOS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 tint="-0.249977111117893"/>
  </sheetPr>
  <dimension ref="A1:D31"/>
  <sheetViews>
    <sheetView showGridLines="0" tabSelected="1" workbookViewId="0">
      <selection activeCell="L31" sqref="L31"/>
    </sheetView>
  </sheetViews>
  <sheetFormatPr baseColWidth="10" defaultRowHeight="12.75"/>
  <cols>
    <col min="1" max="1" width="33.7109375" customWidth="1"/>
    <col min="2" max="2" width="14.42578125" customWidth="1"/>
    <col min="3" max="3" width="12.85546875" customWidth="1"/>
    <col min="4" max="4" width="13.85546875" customWidth="1"/>
  </cols>
  <sheetData>
    <row r="1" spans="1:4" ht="20.45" customHeight="1">
      <c r="A1" s="480" t="s">
        <v>370</v>
      </c>
      <c r="B1" s="480"/>
      <c r="C1" s="480"/>
      <c r="D1" s="480"/>
    </row>
    <row r="2" spans="1:4" ht="19.899999999999999" customHeight="1">
      <c r="A2" s="481" t="s">
        <v>0</v>
      </c>
      <c r="B2" s="483" t="s">
        <v>234</v>
      </c>
      <c r="C2" s="484"/>
      <c r="D2" s="484"/>
    </row>
    <row r="3" spans="1:4" ht="18.600000000000001" customHeight="1">
      <c r="A3" s="482"/>
      <c r="B3" s="306" t="s">
        <v>58</v>
      </c>
      <c r="C3" s="307" t="s">
        <v>10</v>
      </c>
      <c r="D3" s="306" t="s">
        <v>11</v>
      </c>
    </row>
    <row r="4" spans="1:4">
      <c r="A4" s="242"/>
      <c r="B4" s="243"/>
      <c r="C4" s="244"/>
      <c r="D4" s="245"/>
    </row>
    <row r="5" spans="1:4" ht="15">
      <c r="A5" s="246" t="s">
        <v>18</v>
      </c>
      <c r="B5" s="247">
        <v>234334098</v>
      </c>
      <c r="C5" s="248">
        <v>219557359</v>
      </c>
      <c r="D5" s="247">
        <v>115729230</v>
      </c>
    </row>
    <row r="6" spans="1:4" ht="15">
      <c r="A6" s="249"/>
      <c r="B6" s="250"/>
      <c r="C6" s="251"/>
      <c r="D6" s="250"/>
    </row>
    <row r="7" spans="1:4">
      <c r="A7" s="242" t="s">
        <v>235</v>
      </c>
      <c r="B7" s="253">
        <v>158641933</v>
      </c>
      <c r="C7" s="277">
        <v>158641933</v>
      </c>
      <c r="D7" s="252">
        <v>77181144</v>
      </c>
    </row>
    <row r="8" spans="1:4">
      <c r="A8" s="242"/>
      <c r="B8" s="252"/>
      <c r="C8" s="253"/>
      <c r="D8" s="252"/>
    </row>
    <row r="9" spans="1:4">
      <c r="A9" s="242" t="s">
        <v>236</v>
      </c>
      <c r="B9" s="253">
        <v>75692165</v>
      </c>
      <c r="C9" s="277">
        <v>60915426</v>
      </c>
      <c r="D9" s="252">
        <v>38548086</v>
      </c>
    </row>
    <row r="10" spans="1:4" ht="15">
      <c r="A10" s="249"/>
      <c r="B10" s="254"/>
      <c r="C10" s="255"/>
      <c r="D10" s="254"/>
    </row>
    <row r="11" spans="1:4" ht="15">
      <c r="A11" s="249"/>
      <c r="B11" s="254"/>
      <c r="C11" s="255"/>
      <c r="D11" s="254"/>
    </row>
    <row r="12" spans="1:4" ht="15">
      <c r="A12" s="246" t="s">
        <v>237</v>
      </c>
      <c r="B12" s="256">
        <v>234334098</v>
      </c>
      <c r="C12" s="257">
        <v>170317337</v>
      </c>
      <c r="D12" s="256">
        <v>90321342</v>
      </c>
    </row>
    <row r="13" spans="1:4" ht="15">
      <c r="A13" s="249"/>
      <c r="B13" s="254"/>
      <c r="C13" s="255"/>
      <c r="D13" s="254"/>
    </row>
    <row r="14" spans="1:4">
      <c r="A14" s="258" t="s">
        <v>22</v>
      </c>
      <c r="B14" s="259">
        <v>158641933</v>
      </c>
      <c r="C14" s="260">
        <v>155666077</v>
      </c>
      <c r="D14" s="259">
        <v>77554985</v>
      </c>
    </row>
    <row r="15" spans="1:4" ht="5.45" customHeight="1">
      <c r="A15" s="258"/>
      <c r="B15" s="259"/>
      <c r="C15" s="260"/>
      <c r="D15" s="259"/>
    </row>
    <row r="16" spans="1:4">
      <c r="A16" s="242" t="s">
        <v>238</v>
      </c>
      <c r="B16" s="252">
        <v>60709167</v>
      </c>
      <c r="C16" s="253">
        <v>58742037</v>
      </c>
      <c r="D16" s="252">
        <v>25427583</v>
      </c>
    </row>
    <row r="17" spans="1:4">
      <c r="A17" s="242"/>
      <c r="B17" s="269" t="s">
        <v>6</v>
      </c>
      <c r="C17" s="253"/>
      <c r="D17" s="269" t="s">
        <v>6</v>
      </c>
    </row>
    <row r="18" spans="1:4">
      <c r="A18" s="242" t="s">
        <v>239</v>
      </c>
      <c r="B18" s="252">
        <v>77321811</v>
      </c>
      <c r="C18" s="253">
        <v>78259879</v>
      </c>
      <c r="D18" s="252">
        <v>45156310</v>
      </c>
    </row>
    <row r="19" spans="1:4">
      <c r="A19" s="242" t="s">
        <v>6</v>
      </c>
      <c r="B19" s="269" t="s">
        <v>6</v>
      </c>
      <c r="C19" s="253"/>
      <c r="D19" s="252"/>
    </row>
    <row r="20" spans="1:4">
      <c r="A20" s="242" t="s">
        <v>240</v>
      </c>
      <c r="B20" s="252">
        <v>20610955</v>
      </c>
      <c r="C20" s="253">
        <v>18664161</v>
      </c>
      <c r="D20" s="252">
        <v>6971092</v>
      </c>
    </row>
    <row r="21" spans="1:4" ht="15">
      <c r="A21" s="249"/>
      <c r="B21" s="254"/>
      <c r="C21" s="255"/>
      <c r="D21" s="254"/>
    </row>
    <row r="22" spans="1:4">
      <c r="A22" s="258" t="s">
        <v>23</v>
      </c>
      <c r="B22" s="259">
        <v>75692165</v>
      </c>
      <c r="C22" s="260">
        <v>14651260</v>
      </c>
      <c r="D22" s="259">
        <v>12766357</v>
      </c>
    </row>
    <row r="23" spans="1:4" ht="4.1500000000000004" customHeight="1">
      <c r="A23" s="270"/>
      <c r="B23" s="259"/>
      <c r="C23" s="260"/>
      <c r="D23" s="259"/>
    </row>
    <row r="24" spans="1:4">
      <c r="A24" s="242" t="s">
        <v>241</v>
      </c>
      <c r="B24" s="252">
        <v>28748221</v>
      </c>
      <c r="C24" s="253">
        <v>2582973</v>
      </c>
      <c r="D24" s="269">
        <v>2584066</v>
      </c>
    </row>
    <row r="25" spans="1:4">
      <c r="A25" s="242"/>
      <c r="B25" s="252"/>
      <c r="C25" s="253"/>
      <c r="D25" s="252"/>
    </row>
    <row r="26" spans="1:4">
      <c r="A26" s="242" t="s">
        <v>242</v>
      </c>
      <c r="B26" s="252">
        <v>25866664</v>
      </c>
      <c r="C26" s="253">
        <v>6336492</v>
      </c>
      <c r="D26" s="269">
        <v>6416907</v>
      </c>
    </row>
    <row r="27" spans="1:4">
      <c r="A27" s="242"/>
      <c r="B27" s="261"/>
      <c r="C27" s="262"/>
      <c r="D27" s="261"/>
    </row>
    <row r="28" spans="1:4">
      <c r="A28" s="242" t="s">
        <v>243</v>
      </c>
      <c r="B28" s="252">
        <v>21077280</v>
      </c>
      <c r="C28" s="253">
        <v>5731795</v>
      </c>
      <c r="D28" s="269">
        <v>3765384</v>
      </c>
    </row>
    <row r="29" spans="1:4" ht="15">
      <c r="A29" s="263"/>
      <c r="B29" s="264"/>
      <c r="C29" s="265"/>
      <c r="D29" s="266"/>
    </row>
    <row r="30" spans="1:4" ht="9" customHeight="1">
      <c r="A30" s="27"/>
      <c r="B30" s="27"/>
      <c r="C30" s="27"/>
      <c r="D30" s="271"/>
    </row>
    <row r="31" spans="1:4" ht="14.25">
      <c r="A31" s="485" t="s">
        <v>194</v>
      </c>
      <c r="B31" s="485"/>
      <c r="C31" s="94"/>
      <c r="D31" s="94"/>
    </row>
  </sheetData>
  <mergeCells count="4">
    <mergeCell ref="A1:D1"/>
    <mergeCell ref="A2:A3"/>
    <mergeCell ref="B2:D2"/>
    <mergeCell ref="A31:B31"/>
  </mergeCells>
  <pageMargins left="0.7" right="0.7" top="0.75" bottom="0.75" header="0.3" footer="0.3"/>
  <pageSetup orientation="portrait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2">
    <tabColor theme="6" tint="-0.249977111117893"/>
  </sheetPr>
  <dimension ref="A1:P128"/>
  <sheetViews>
    <sheetView showGridLines="0" showZeros="0" zoomScale="87" zoomScaleNormal="87" zoomScaleSheetLayoutView="118" workbookViewId="0">
      <pane xSplit="1" ySplit="7" topLeftCell="B30" activePane="bottomRight" state="frozen"/>
      <selection sqref="A1:J12"/>
      <selection pane="topRight" sqref="A1:J12"/>
      <selection pane="bottomLeft" sqref="A1:J12"/>
      <selection pane="bottomRight" activeCell="C55" sqref="C55:C56"/>
    </sheetView>
  </sheetViews>
  <sheetFormatPr baseColWidth="10" defaultColWidth="11" defaultRowHeight="12.75"/>
  <cols>
    <col min="1" max="1" width="14.28515625" style="2" customWidth="1"/>
    <col min="2" max="2" width="37.5703125" style="6" customWidth="1"/>
    <col min="3" max="4" width="12.85546875" style="6" customWidth="1"/>
    <col min="5" max="5" width="12.7109375" style="6" customWidth="1"/>
    <col min="6" max="6" width="15.140625" style="6" hidden="1" customWidth="1"/>
    <col min="7" max="7" width="15" style="6" customWidth="1"/>
    <col min="8" max="8" width="13.28515625" style="6" customWidth="1"/>
    <col min="9" max="9" width="15" style="2" customWidth="1"/>
    <col min="10" max="10" width="19.42578125" style="28" customWidth="1"/>
    <col min="11" max="11" width="25" style="2" hidden="1" customWidth="1"/>
    <col min="12" max="12" width="15.5703125" style="2" customWidth="1"/>
    <col min="13" max="13" width="29.42578125" style="2" customWidth="1"/>
    <col min="14" max="16384" width="11" style="2"/>
  </cols>
  <sheetData>
    <row r="1" spans="1:16" ht="17.45" customHeight="1">
      <c r="A1" s="486" t="s">
        <v>259</v>
      </c>
      <c r="B1" s="486"/>
      <c r="C1" s="486"/>
      <c r="D1" s="486"/>
      <c r="E1" s="486"/>
      <c r="F1" s="486"/>
      <c r="G1" s="486"/>
      <c r="H1" s="486"/>
      <c r="I1" s="486"/>
    </row>
    <row r="2" spans="1:16" ht="17.45" customHeight="1">
      <c r="A2" s="486" t="s">
        <v>151</v>
      </c>
      <c r="B2" s="486"/>
      <c r="C2" s="486"/>
      <c r="D2" s="486"/>
      <c r="E2" s="486"/>
      <c r="F2" s="486"/>
      <c r="G2" s="486"/>
      <c r="H2" s="486"/>
      <c r="I2" s="486"/>
    </row>
    <row r="3" spans="1:16" ht="15.75">
      <c r="A3" s="487" t="s">
        <v>276</v>
      </c>
      <c r="B3" s="487"/>
      <c r="C3" s="487"/>
      <c r="D3" s="487"/>
      <c r="E3" s="487"/>
      <c r="F3" s="487"/>
      <c r="G3" s="487"/>
      <c r="H3" s="487"/>
      <c r="I3" s="487"/>
    </row>
    <row r="4" spans="1:16" ht="20.25" customHeight="1">
      <c r="A4" s="487" t="s">
        <v>369</v>
      </c>
      <c r="B4" s="487"/>
      <c r="C4" s="487"/>
      <c r="D4" s="487"/>
      <c r="E4" s="487"/>
      <c r="F4" s="487"/>
      <c r="G4" s="487"/>
      <c r="H4" s="487"/>
      <c r="I4" s="487"/>
    </row>
    <row r="5" spans="1:16" ht="9.75" customHeight="1">
      <c r="B5" s="59"/>
      <c r="C5" s="59"/>
      <c r="D5" s="59"/>
      <c r="E5" s="59"/>
      <c r="F5" s="59"/>
      <c r="G5" s="59"/>
      <c r="H5"/>
      <c r="I5" t="s">
        <v>6</v>
      </c>
    </row>
    <row r="6" spans="1:16" ht="49.5" customHeight="1">
      <c r="A6" s="488" t="s">
        <v>167</v>
      </c>
      <c r="B6" s="490" t="s">
        <v>0</v>
      </c>
      <c r="C6" s="494" t="s">
        <v>24</v>
      </c>
      <c r="D6" s="495"/>
      <c r="E6" s="496"/>
      <c r="F6" s="492" t="s">
        <v>27</v>
      </c>
      <c r="G6" s="492"/>
      <c r="H6" s="493" t="s">
        <v>1</v>
      </c>
      <c r="I6" s="493"/>
    </row>
    <row r="7" spans="1:16" ht="26.25" customHeight="1">
      <c r="A7" s="489"/>
      <c r="B7" s="491"/>
      <c r="C7" s="282" t="s">
        <v>58</v>
      </c>
      <c r="D7" s="283" t="s">
        <v>10</v>
      </c>
      <c r="E7" s="284" t="s">
        <v>2</v>
      </c>
      <c r="F7" s="285" t="s">
        <v>28</v>
      </c>
      <c r="G7" s="286" t="s">
        <v>3</v>
      </c>
      <c r="H7" s="287" t="s">
        <v>4</v>
      </c>
      <c r="I7" s="288" t="s">
        <v>146</v>
      </c>
    </row>
    <row r="8" spans="1:16" ht="8.25" customHeight="1">
      <c r="A8" s="144"/>
      <c r="B8" s="60" t="s">
        <v>6</v>
      </c>
      <c r="C8" s="60"/>
      <c r="D8" s="56"/>
      <c r="E8" s="61"/>
      <c r="F8" s="56"/>
      <c r="G8" s="56"/>
      <c r="H8" s="62"/>
      <c r="I8" s="63"/>
    </row>
    <row r="9" spans="1:16" ht="21.75" customHeight="1">
      <c r="A9" s="144"/>
      <c r="B9" s="64" t="s">
        <v>7</v>
      </c>
      <c r="C9" s="65">
        <f>+C11+C34</f>
        <v>234334098</v>
      </c>
      <c r="D9" s="65">
        <f>+D11+D34</f>
        <v>219557359</v>
      </c>
      <c r="E9" s="65">
        <f>+E11+E34</f>
        <v>197305306</v>
      </c>
      <c r="F9" s="65">
        <f>+F11+F34</f>
        <v>1330742.1100000001</v>
      </c>
      <c r="G9" s="65">
        <f>+G11+G34</f>
        <v>119298529.85000001</v>
      </c>
      <c r="H9" s="122">
        <f>+G9-E9</f>
        <v>-78006776.149999991</v>
      </c>
      <c r="I9" s="67">
        <f>+G9/E9*100</f>
        <v>60.463923788243193</v>
      </c>
      <c r="K9" s="406">
        <v>117967787.73999999</v>
      </c>
      <c r="L9" s="406" t="s">
        <v>6</v>
      </c>
      <c r="M9" s="28" t="s">
        <v>6</v>
      </c>
      <c r="N9" s="28" t="s">
        <v>6</v>
      </c>
    </row>
    <row r="10" spans="1:16" ht="9.9499999999999993" customHeight="1">
      <c r="A10" s="144"/>
      <c r="B10" s="64"/>
      <c r="C10" s="68"/>
      <c r="D10" s="68"/>
      <c r="E10" s="68"/>
      <c r="F10" s="68"/>
      <c r="G10" s="68"/>
      <c r="H10" s="122"/>
      <c r="I10" s="69"/>
      <c r="K10" s="406"/>
    </row>
    <row r="11" spans="1:16" ht="21" customHeight="1">
      <c r="A11" s="70" t="s">
        <v>185</v>
      </c>
      <c r="B11" s="70" t="s">
        <v>8</v>
      </c>
      <c r="C11" s="68">
        <f>+C13</f>
        <v>158641933</v>
      </c>
      <c r="D11" s="68">
        <f>+D13+D32</f>
        <v>158641933</v>
      </c>
      <c r="E11" s="68">
        <f>+E13+E32</f>
        <v>136389880</v>
      </c>
      <c r="F11" s="68">
        <f>+F13+F32</f>
        <v>910742.1100000001</v>
      </c>
      <c r="G11" s="68">
        <f>+G13</f>
        <v>80330443.850000009</v>
      </c>
      <c r="H11" s="122">
        <f>+G11-E11</f>
        <v>-56059436.149999991</v>
      </c>
      <c r="I11" s="67">
        <f>+G11/E11*100</f>
        <v>58.897657106231058</v>
      </c>
      <c r="K11" s="406">
        <v>79419701.74000001</v>
      </c>
      <c r="L11" s="28"/>
    </row>
    <row r="12" spans="1:16" ht="9.9499999999999993" customHeight="1">
      <c r="A12" s="144"/>
      <c r="B12" s="71"/>
      <c r="C12" s="72"/>
      <c r="D12" s="73"/>
      <c r="E12" s="73" t="s">
        <v>6</v>
      </c>
      <c r="F12" s="73"/>
      <c r="G12" s="73"/>
      <c r="H12" s="122"/>
      <c r="I12" s="75" t="s">
        <v>6</v>
      </c>
      <c r="K12" s="406"/>
    </row>
    <row r="13" spans="1:16" ht="21" customHeight="1">
      <c r="A13" s="70" t="s">
        <v>169</v>
      </c>
      <c r="B13" s="64" t="s">
        <v>186</v>
      </c>
      <c r="C13" s="68">
        <f>+C15+C20+C24+C29</f>
        <v>158641933</v>
      </c>
      <c r="D13" s="68">
        <f>+D15+D20+D24+D29</f>
        <v>158641933</v>
      </c>
      <c r="E13" s="68">
        <f>+E15+E20+E24+E29</f>
        <v>136389880</v>
      </c>
      <c r="F13" s="68">
        <f>+F15+F20+F24+F29</f>
        <v>910742.1100000001</v>
      </c>
      <c r="G13" s="68">
        <f>+K13+F13</f>
        <v>80330443.850000009</v>
      </c>
      <c r="H13" s="122">
        <f>+G13-E13</f>
        <v>-56059436.149999991</v>
      </c>
      <c r="I13" s="67">
        <f>+G13/E13*100</f>
        <v>58.897657106231058</v>
      </c>
      <c r="J13" s="273"/>
      <c r="K13" s="442">
        <v>79419701.74000001</v>
      </c>
      <c r="L13" s="406" t="s">
        <v>6</v>
      </c>
      <c r="M13" s="2" t="s">
        <v>6</v>
      </c>
    </row>
    <row r="14" spans="1:16" ht="9.9499999999999993" customHeight="1">
      <c r="A14" s="70"/>
      <c r="B14" s="76"/>
      <c r="C14" s="73"/>
      <c r="D14" s="73"/>
      <c r="E14" s="73"/>
      <c r="F14" s="73"/>
      <c r="G14" s="73" t="s">
        <v>6</v>
      </c>
      <c r="H14" s="122" t="s">
        <v>6</v>
      </c>
      <c r="I14" s="75" t="s">
        <v>6</v>
      </c>
      <c r="J14" s="273"/>
      <c r="K14" s="442" t="s">
        <v>6</v>
      </c>
    </row>
    <row r="15" spans="1:16" ht="21" customHeight="1">
      <c r="A15" s="70" t="s">
        <v>168</v>
      </c>
      <c r="B15" s="64" t="s">
        <v>338</v>
      </c>
      <c r="C15" s="68">
        <f>SUM(C18:C19)</f>
        <v>5476492</v>
      </c>
      <c r="D15" s="68">
        <f>SUM(D18:D19)</f>
        <v>5476492</v>
      </c>
      <c r="E15" s="68">
        <f>E17</f>
        <v>5292329</v>
      </c>
      <c r="F15" s="68">
        <f>SUM(F18:F19)</f>
        <v>288757.65000000002</v>
      </c>
      <c r="G15" s="68">
        <f>G17</f>
        <v>2284836.9800000004</v>
      </c>
      <c r="H15" s="122">
        <f>+G15-E15</f>
        <v>-3007492.0199999996</v>
      </c>
      <c r="I15" s="67">
        <f>+G15/E15*100</f>
        <v>43.172617953267846</v>
      </c>
      <c r="J15" s="273"/>
      <c r="K15" s="442">
        <v>1996079.33</v>
      </c>
      <c r="L15" s="28"/>
      <c r="O15" s="28"/>
      <c r="P15" s="28"/>
    </row>
    <row r="16" spans="1:16" ht="11.45" customHeight="1">
      <c r="A16" s="70"/>
      <c r="B16" s="64"/>
      <c r="C16" s="73"/>
      <c r="D16" s="73"/>
      <c r="E16" s="68"/>
      <c r="F16" s="68"/>
      <c r="G16" s="68"/>
      <c r="H16" s="122"/>
      <c r="I16" s="67"/>
      <c r="J16" s="273"/>
      <c r="K16" s="442"/>
    </row>
    <row r="17" spans="1:15" ht="19.149999999999999" customHeight="1">
      <c r="A17" s="70" t="s">
        <v>188</v>
      </c>
      <c r="B17" s="77" t="s">
        <v>339</v>
      </c>
      <c r="C17" s="68">
        <f>+C18+C19</f>
        <v>5476492</v>
      </c>
      <c r="D17" s="68">
        <f>+D18+D19</f>
        <v>5476492</v>
      </c>
      <c r="E17" s="68">
        <f>SUM(E18:E19)</f>
        <v>5292329</v>
      </c>
      <c r="F17" s="68">
        <f>SUM(F18:F19)</f>
        <v>288757.65000000002</v>
      </c>
      <c r="G17" s="445">
        <f>SUM(G18:G19)</f>
        <v>2284836.9800000004</v>
      </c>
      <c r="H17" s="122">
        <f t="shared" ref="H17:H22" si="0">+G17-E17</f>
        <v>-3007492.0199999996</v>
      </c>
      <c r="I17" s="75">
        <f>+G17/E17*100</f>
        <v>43.172617953267846</v>
      </c>
      <c r="J17" s="273"/>
      <c r="K17" s="406">
        <v>1996079.33</v>
      </c>
      <c r="L17" s="406" t="s">
        <v>6</v>
      </c>
    </row>
    <row r="18" spans="1:15" ht="24.95" customHeight="1">
      <c r="A18" s="71" t="s">
        <v>347</v>
      </c>
      <c r="B18" s="76" t="s">
        <v>340</v>
      </c>
      <c r="C18" s="73">
        <v>700000</v>
      </c>
      <c r="D18" s="73">
        <v>700000</v>
      </c>
      <c r="E18" s="73">
        <f>172348+58333+58333+58333+58333+50000+58333+58333+58333+58333</f>
        <v>689012</v>
      </c>
      <c r="F18" s="57">
        <v>125493.3</v>
      </c>
      <c r="G18" s="57">
        <f>+K18+F18</f>
        <v>938871.53000000014</v>
      </c>
      <c r="H18" s="444">
        <f t="shared" si="0"/>
        <v>249859.53000000014</v>
      </c>
      <c r="I18" s="75">
        <f>+G18/E18*100</f>
        <v>136.26345114453741</v>
      </c>
      <c r="K18" s="443">
        <v>813378.2300000001</v>
      </c>
      <c r="O18" s="28"/>
    </row>
    <row r="19" spans="1:15" ht="24.95" customHeight="1">
      <c r="A19" s="71" t="s">
        <v>170</v>
      </c>
      <c r="B19" s="76" t="s">
        <v>362</v>
      </c>
      <c r="C19" s="73">
        <v>4776492</v>
      </c>
      <c r="D19" s="73">
        <v>4776492</v>
      </c>
      <c r="E19" s="73">
        <f>3252662+120457+115562+48041+165300+153740+398041+215525+100000+33989</f>
        <v>4603317</v>
      </c>
      <c r="F19" s="57">
        <v>163264.35</v>
      </c>
      <c r="G19" s="57">
        <f>+K19+F19</f>
        <v>1345965.4500000002</v>
      </c>
      <c r="H19" s="114">
        <f t="shared" si="0"/>
        <v>-3257351.55</v>
      </c>
      <c r="I19" s="75">
        <f>+G19/E19*100</f>
        <v>29.239034591795445</v>
      </c>
      <c r="K19" s="443">
        <v>1182701.1000000001</v>
      </c>
      <c r="O19" s="28"/>
    </row>
    <row r="20" spans="1:15" ht="24.95" customHeight="1">
      <c r="A20" s="70" t="s">
        <v>171</v>
      </c>
      <c r="B20" s="64" t="s">
        <v>245</v>
      </c>
      <c r="C20" s="68">
        <f>SUM(C22:C22)</f>
        <v>145413761</v>
      </c>
      <c r="D20" s="68">
        <f>SUM(D22:D22)</f>
        <v>145413761</v>
      </c>
      <c r="E20" s="68">
        <f>SUM(E22)</f>
        <v>123351436</v>
      </c>
      <c r="F20" s="68">
        <f>F22</f>
        <v>14200</v>
      </c>
      <c r="G20" s="445">
        <f>G22</f>
        <v>71345315</v>
      </c>
      <c r="H20" s="122">
        <f t="shared" si="0"/>
        <v>-52006121</v>
      </c>
      <c r="I20" s="67">
        <f>+G20/E20*100</f>
        <v>57.839063178802398</v>
      </c>
      <c r="J20" s="273"/>
      <c r="K20" s="406">
        <v>71331115</v>
      </c>
      <c r="O20" s="28"/>
    </row>
    <row r="21" spans="1:15" ht="5.25" customHeight="1">
      <c r="A21" s="70"/>
      <c r="B21" s="76"/>
      <c r="C21" s="73"/>
      <c r="D21" s="73"/>
      <c r="E21" s="73"/>
      <c r="F21" s="73"/>
      <c r="G21" s="57">
        <f>F21</f>
        <v>0</v>
      </c>
      <c r="H21" s="444">
        <f t="shared" si="0"/>
        <v>0</v>
      </c>
      <c r="I21" s="75" t="s">
        <v>6</v>
      </c>
      <c r="K21" s="406">
        <v>0</v>
      </c>
    </row>
    <row r="22" spans="1:15" ht="24.75" customHeight="1">
      <c r="A22" s="70" t="s">
        <v>172</v>
      </c>
      <c r="B22" s="64" t="s">
        <v>341</v>
      </c>
      <c r="C22" s="68">
        <f>+C23</f>
        <v>145413761</v>
      </c>
      <c r="D22" s="68">
        <f>+D23</f>
        <v>145413761</v>
      </c>
      <c r="E22" s="68">
        <f>E23</f>
        <v>123351436</v>
      </c>
      <c r="F22" s="68">
        <f>F23</f>
        <v>14200</v>
      </c>
      <c r="G22" s="445">
        <f>G23</f>
        <v>71345315</v>
      </c>
      <c r="H22" s="122">
        <f t="shared" si="0"/>
        <v>-52006121</v>
      </c>
      <c r="I22" s="67">
        <f t="shared" ref="I22:I27" si="1">+G22/E22*100</f>
        <v>57.839063178802398</v>
      </c>
      <c r="J22" s="273"/>
      <c r="K22" s="406">
        <v>71331115</v>
      </c>
    </row>
    <row r="23" spans="1:15" ht="22.15" customHeight="1">
      <c r="A23" s="71" t="s">
        <v>173</v>
      </c>
      <c r="B23" s="76" t="s">
        <v>342</v>
      </c>
      <c r="C23" s="73">
        <v>145413761</v>
      </c>
      <c r="D23" s="73">
        <f>145413761</f>
        <v>145413761</v>
      </c>
      <c r="E23" s="73">
        <f>16647086+10475082+10600255+10691339+10220450+10177653+21228906+12326667+10565460+10418538</f>
        <v>123351436</v>
      </c>
      <c r="F23" s="73">
        <v>14200</v>
      </c>
      <c r="G23" s="57">
        <f>+K23+F23</f>
        <v>71345315</v>
      </c>
      <c r="H23" s="114">
        <f>G23-E23</f>
        <v>-52006121</v>
      </c>
      <c r="I23" s="75">
        <f t="shared" si="1"/>
        <v>57.839063178802398</v>
      </c>
      <c r="K23" s="406">
        <v>71331115</v>
      </c>
    </row>
    <row r="24" spans="1:15" ht="24.95" customHeight="1">
      <c r="A24" s="70" t="s">
        <v>174</v>
      </c>
      <c r="B24" s="64" t="s">
        <v>196</v>
      </c>
      <c r="C24" s="68">
        <f>SUM(C25:C27)</f>
        <v>5251680</v>
      </c>
      <c r="D24" s="68">
        <f>SUM(D25:D27)</f>
        <v>5251680</v>
      </c>
      <c r="E24" s="68">
        <f>SUM(E25:E27)</f>
        <v>5246115</v>
      </c>
      <c r="F24" s="68">
        <f>F25+F26+F27</f>
        <v>449876.73000000004</v>
      </c>
      <c r="G24" s="68">
        <f>SUM(G25:G27)</f>
        <v>6060858.7000000002</v>
      </c>
      <c r="H24" s="65">
        <f>+G24-E24</f>
        <v>814743.70000000019</v>
      </c>
      <c r="I24" s="67">
        <f t="shared" si="1"/>
        <v>115.53042012994379</v>
      </c>
      <c r="J24" s="273"/>
      <c r="K24" s="406">
        <v>5610981.9699999997</v>
      </c>
      <c r="L24" s="28"/>
      <c r="M24" s="406" t="s">
        <v>6</v>
      </c>
    </row>
    <row r="25" spans="1:15" ht="24.95" customHeight="1">
      <c r="A25" s="71" t="s">
        <v>175</v>
      </c>
      <c r="B25" s="76" t="s">
        <v>343</v>
      </c>
      <c r="C25" s="73">
        <v>410082</v>
      </c>
      <c r="D25" s="73">
        <v>410082</v>
      </c>
      <c r="E25" s="73">
        <f>102525+34173+34173+34173+34173+34173+34173+34173+34173+34173</f>
        <v>410082</v>
      </c>
      <c r="F25" s="73">
        <v>96553.84</v>
      </c>
      <c r="G25" s="73">
        <f>+K25+F25</f>
        <v>941279.22999999986</v>
      </c>
      <c r="H25" s="444">
        <f>+G25-E25</f>
        <v>531197.22999999986</v>
      </c>
      <c r="I25" s="75">
        <f t="shared" si="1"/>
        <v>229.5343931213757</v>
      </c>
      <c r="K25" s="406">
        <v>844725.3899999999</v>
      </c>
      <c r="L25" s="406"/>
    </row>
    <row r="26" spans="1:15" ht="24.95" customHeight="1">
      <c r="A26" s="71" t="s">
        <v>177</v>
      </c>
      <c r="B26" s="76" t="s">
        <v>344</v>
      </c>
      <c r="C26" s="73">
        <v>4774884</v>
      </c>
      <c r="D26" s="73">
        <v>4774884</v>
      </c>
      <c r="E26" s="73">
        <f>2119154+438060+461365+339575+131010+151197+932012+124383+60455+17673</f>
        <v>4774884</v>
      </c>
      <c r="F26" s="73">
        <v>352958.19</v>
      </c>
      <c r="G26" s="73">
        <f>+K26+F26</f>
        <v>5059443.8800000008</v>
      </c>
      <c r="H26" s="114">
        <f>+G26-E26</f>
        <v>284559.88000000082</v>
      </c>
      <c r="I26" s="75">
        <f t="shared" si="1"/>
        <v>105.95951399028753</v>
      </c>
      <c r="K26" s="406">
        <v>4706485.6900000004</v>
      </c>
    </row>
    <row r="27" spans="1:15" ht="24.95" customHeight="1">
      <c r="A27" s="71" t="s">
        <v>176</v>
      </c>
      <c r="B27" s="76" t="s">
        <v>254</v>
      </c>
      <c r="C27" s="73">
        <v>66714</v>
      </c>
      <c r="D27" s="73">
        <v>66714</v>
      </c>
      <c r="E27" s="73">
        <f>11118+5559+5559+5559+5559+5559+5559+5559+5559+5559</f>
        <v>61149</v>
      </c>
      <c r="F27" s="73">
        <v>364.7</v>
      </c>
      <c r="G27" s="73">
        <f>+K27+F27</f>
        <v>60135.59</v>
      </c>
      <c r="H27" s="444">
        <f>+G27-DD27</f>
        <v>60135.59</v>
      </c>
      <c r="I27" s="75">
        <f t="shared" si="1"/>
        <v>98.342720240723466</v>
      </c>
      <c r="K27" s="406">
        <v>59770.89</v>
      </c>
    </row>
    <row r="28" spans="1:15" ht="9.9499999999999993" customHeight="1">
      <c r="A28" s="70" t="s">
        <v>6</v>
      </c>
      <c r="B28" s="76"/>
      <c r="C28" s="73"/>
      <c r="D28" s="73"/>
      <c r="E28" s="73"/>
      <c r="F28" s="73"/>
      <c r="G28" s="73">
        <f>F28</f>
        <v>0</v>
      </c>
      <c r="H28" s="444">
        <f>+G28-E28</f>
        <v>0</v>
      </c>
      <c r="I28" s="75" t="s">
        <v>6</v>
      </c>
      <c r="K28" s="406">
        <v>0</v>
      </c>
    </row>
    <row r="29" spans="1:15" ht="25.15" customHeight="1">
      <c r="A29" s="70" t="s">
        <v>178</v>
      </c>
      <c r="B29" s="64" t="s">
        <v>197</v>
      </c>
      <c r="C29" s="68">
        <f>SUM(C30)</f>
        <v>2500000</v>
      </c>
      <c r="D29" s="68">
        <f>SUM(D30)</f>
        <v>2500000</v>
      </c>
      <c r="E29" s="68">
        <f>SUM(E30)</f>
        <v>2500000</v>
      </c>
      <c r="F29" s="68">
        <f>F30</f>
        <v>157907.73000000001</v>
      </c>
      <c r="G29" s="68">
        <f>+G30</f>
        <v>639433.17000000004</v>
      </c>
      <c r="H29" s="122">
        <f>+G29-E29</f>
        <v>-1860566.83</v>
      </c>
      <c r="I29" s="67">
        <f>+G29/E29*100</f>
        <v>25.577326800000002</v>
      </c>
      <c r="K29" s="406">
        <v>481525.44000000006</v>
      </c>
    </row>
    <row r="30" spans="1:15" ht="24.95" customHeight="1">
      <c r="A30" s="70" t="s">
        <v>348</v>
      </c>
      <c r="B30" s="76" t="s">
        <v>345</v>
      </c>
      <c r="C30" s="73">
        <v>2500000</v>
      </c>
      <c r="D30" s="73">
        <v>2500000</v>
      </c>
      <c r="E30" s="73">
        <f>1365639+208333+208333+208333+208333+33440+208333+25816+33440</f>
        <v>2500000</v>
      </c>
      <c r="F30" s="73">
        <v>157907.73000000001</v>
      </c>
      <c r="G30" s="73">
        <f>+K30+F30</f>
        <v>639433.17000000004</v>
      </c>
      <c r="H30" s="114">
        <f>+G30-E30</f>
        <v>-1860566.83</v>
      </c>
      <c r="I30" s="75">
        <f>+G30/E30*100</f>
        <v>25.577326800000002</v>
      </c>
      <c r="K30" s="406">
        <v>481525.44000000006</v>
      </c>
    </row>
    <row r="31" spans="1:15" ht="6.6" customHeight="1">
      <c r="A31" s="70"/>
      <c r="B31" s="76"/>
      <c r="C31" s="73"/>
      <c r="D31" s="73"/>
      <c r="E31" s="73"/>
      <c r="F31" s="73"/>
      <c r="G31" s="73"/>
      <c r="H31" s="444"/>
      <c r="I31" s="75"/>
      <c r="K31" s="406"/>
    </row>
    <row r="32" spans="1:15" ht="25.15" customHeight="1">
      <c r="A32" s="70" t="s">
        <v>350</v>
      </c>
      <c r="B32" s="76" t="s">
        <v>198</v>
      </c>
      <c r="C32" s="73"/>
      <c r="D32" s="68">
        <f>+D33</f>
        <v>0</v>
      </c>
      <c r="E32" s="68">
        <f>+E33</f>
        <v>0</v>
      </c>
      <c r="F32" s="68">
        <f>+F33</f>
        <v>0</v>
      </c>
      <c r="G32" s="68">
        <f>+G33</f>
        <v>0</v>
      </c>
      <c r="H32" s="444"/>
      <c r="I32" s="67" t="s">
        <v>6</v>
      </c>
      <c r="K32" s="406">
        <v>0</v>
      </c>
    </row>
    <row r="33" spans="1:11" ht="22.9" customHeight="1">
      <c r="A33" s="70" t="s">
        <v>349</v>
      </c>
      <c r="B33" s="76" t="s">
        <v>346</v>
      </c>
      <c r="C33" s="73"/>
      <c r="D33" s="73">
        <v>0</v>
      </c>
      <c r="E33" s="73">
        <v>0</v>
      </c>
      <c r="F33" s="73">
        <v>0</v>
      </c>
      <c r="G33" s="73">
        <f>+K33+F33</f>
        <v>0</v>
      </c>
      <c r="H33" s="444">
        <f>+G33-E33</f>
        <v>0</v>
      </c>
      <c r="I33" s="75" t="s">
        <v>6</v>
      </c>
      <c r="K33" s="406">
        <v>0</v>
      </c>
    </row>
    <row r="34" spans="1:11" ht="24.95" customHeight="1">
      <c r="A34" s="70" t="s">
        <v>179</v>
      </c>
      <c r="B34" s="64" t="s">
        <v>9</v>
      </c>
      <c r="C34" s="68">
        <f>+C40+C36</f>
        <v>75692165</v>
      </c>
      <c r="D34" s="68">
        <f>+D40+D36</f>
        <v>60915426</v>
      </c>
      <c r="E34" s="68">
        <f>+E40+E36</f>
        <v>60915426</v>
      </c>
      <c r="F34" s="68">
        <f>+F40+F36</f>
        <v>420000</v>
      </c>
      <c r="G34" s="68">
        <f>G36+G40</f>
        <v>38968086</v>
      </c>
      <c r="H34" s="122">
        <f>G34-E34</f>
        <v>-21947340</v>
      </c>
      <c r="I34" s="67">
        <f>+G34/E34*100</f>
        <v>63.970801090679394</v>
      </c>
      <c r="K34" s="406">
        <v>38548086</v>
      </c>
    </row>
    <row r="35" spans="1:11" ht="9.9499999999999993" customHeight="1">
      <c r="A35" s="70"/>
      <c r="B35" s="76"/>
      <c r="C35" s="73"/>
      <c r="D35" s="73"/>
      <c r="E35" s="73"/>
      <c r="F35" s="73"/>
      <c r="G35" s="73"/>
      <c r="H35" s="114"/>
      <c r="I35" s="75"/>
      <c r="K35" s="406"/>
    </row>
    <row r="36" spans="1:11" ht="18" customHeight="1">
      <c r="A36" s="70" t="s">
        <v>180</v>
      </c>
      <c r="B36" s="64" t="s">
        <v>246</v>
      </c>
      <c r="C36" s="68">
        <f t="shared" ref="C36:D38" si="2">C37</f>
        <v>73592165</v>
      </c>
      <c r="D36" s="68">
        <f t="shared" si="2"/>
        <v>58815426</v>
      </c>
      <c r="E36" s="68">
        <f>E37</f>
        <v>58815426</v>
      </c>
      <c r="F36" s="68">
        <f t="shared" ref="F36:G38" si="3">F37</f>
        <v>0</v>
      </c>
      <c r="G36" s="68">
        <f t="shared" si="3"/>
        <v>36868086</v>
      </c>
      <c r="H36" s="122">
        <f>H37</f>
        <v>-21947340</v>
      </c>
      <c r="I36" s="67">
        <f>I37</f>
        <v>62.68438147502323</v>
      </c>
      <c r="K36" s="406">
        <v>36868086</v>
      </c>
    </row>
    <row r="37" spans="1:11" ht="18" customHeight="1">
      <c r="A37" s="71" t="s">
        <v>181</v>
      </c>
      <c r="B37" s="76" t="s">
        <v>251</v>
      </c>
      <c r="C37" s="73">
        <f t="shared" si="2"/>
        <v>73592165</v>
      </c>
      <c r="D37" s="73">
        <f t="shared" si="2"/>
        <v>58815426</v>
      </c>
      <c r="E37" s="73">
        <f>E38</f>
        <v>58815426</v>
      </c>
      <c r="F37" s="73">
        <f t="shared" si="3"/>
        <v>0</v>
      </c>
      <c r="G37" s="73">
        <f t="shared" si="3"/>
        <v>36868086</v>
      </c>
      <c r="H37" s="114">
        <f>H38</f>
        <v>-21947340</v>
      </c>
      <c r="I37" s="75">
        <f>G37/E37*100</f>
        <v>62.68438147502323</v>
      </c>
      <c r="K37" s="406">
        <v>36868086</v>
      </c>
    </row>
    <row r="38" spans="1:11" ht="18" customHeight="1">
      <c r="A38" s="71" t="s">
        <v>182</v>
      </c>
      <c r="B38" s="76" t="s">
        <v>252</v>
      </c>
      <c r="C38" s="73">
        <f t="shared" si="2"/>
        <v>73592165</v>
      </c>
      <c r="D38" s="73">
        <f>+D39</f>
        <v>58815426</v>
      </c>
      <c r="E38" s="73">
        <f>E39</f>
        <v>58815426</v>
      </c>
      <c r="F38" s="73">
        <f t="shared" si="3"/>
        <v>0</v>
      </c>
      <c r="G38" s="73">
        <f t="shared" si="3"/>
        <v>36868086</v>
      </c>
      <c r="H38" s="114">
        <f>H39</f>
        <v>-21947340</v>
      </c>
      <c r="I38" s="75">
        <f>G38/E38*100</f>
        <v>62.68438147502323</v>
      </c>
      <c r="K38" s="406">
        <v>36868086</v>
      </c>
    </row>
    <row r="39" spans="1:11" ht="18" customHeight="1">
      <c r="A39" s="71" t="s">
        <v>183</v>
      </c>
      <c r="B39" s="76" t="s">
        <v>253</v>
      </c>
      <c r="C39" s="73">
        <v>73592165</v>
      </c>
      <c r="D39" s="73">
        <f>73592165-14776739</f>
        <v>58815426</v>
      </c>
      <c r="E39" s="73">
        <f>14649319+57265+52832+21947343+52832+52831+21947340+55664</f>
        <v>58815426</v>
      </c>
      <c r="F39" s="73">
        <v>0</v>
      </c>
      <c r="G39" s="73">
        <f>K39+F39</f>
        <v>36868086</v>
      </c>
      <c r="H39" s="114">
        <f>+G39-E39</f>
        <v>-21947340</v>
      </c>
      <c r="I39" s="75">
        <f>G39/E39*100</f>
        <v>62.68438147502323</v>
      </c>
      <c r="K39" s="406">
        <v>36868086</v>
      </c>
    </row>
    <row r="40" spans="1:11" ht="24.95" customHeight="1">
      <c r="A40" s="70" t="s">
        <v>184</v>
      </c>
      <c r="B40" s="64" t="s">
        <v>247</v>
      </c>
      <c r="C40" s="68">
        <f>SUM(C41)</f>
        <v>2100000</v>
      </c>
      <c r="D40" s="68">
        <f>SUM(D41)</f>
        <v>2100000</v>
      </c>
      <c r="E40" s="68">
        <f t="shared" ref="E40:F43" si="4">E41</f>
        <v>2100000</v>
      </c>
      <c r="F40" s="68">
        <f>F41</f>
        <v>420000</v>
      </c>
      <c r="G40" s="68">
        <f>G41</f>
        <v>2100000</v>
      </c>
      <c r="H40" s="65">
        <f>+G40-E40</f>
        <v>0</v>
      </c>
      <c r="I40" s="67">
        <f>+G40/E40*100</f>
        <v>100</v>
      </c>
      <c r="K40" s="406">
        <v>1680000</v>
      </c>
    </row>
    <row r="41" spans="1:11" ht="24.95" customHeight="1">
      <c r="A41" s="71" t="s">
        <v>351</v>
      </c>
      <c r="B41" s="76" t="s">
        <v>187</v>
      </c>
      <c r="C41" s="73">
        <f t="shared" ref="C41:D43" si="5">C42</f>
        <v>2100000</v>
      </c>
      <c r="D41" s="73">
        <v>2100000</v>
      </c>
      <c r="E41" s="73">
        <f t="shared" si="4"/>
        <v>2100000</v>
      </c>
      <c r="F41" s="73">
        <f t="shared" si="4"/>
        <v>420000</v>
      </c>
      <c r="G41" s="73">
        <f>G42</f>
        <v>2100000</v>
      </c>
      <c r="H41" s="444">
        <f>+G41-E41</f>
        <v>0</v>
      </c>
      <c r="I41" s="75">
        <f>+G41/E41*100</f>
        <v>100</v>
      </c>
      <c r="K41" s="406">
        <v>1680000</v>
      </c>
    </row>
    <row r="42" spans="1:11" ht="18" customHeight="1">
      <c r="A42" s="71" t="s">
        <v>351</v>
      </c>
      <c r="B42" s="76" t="s">
        <v>248</v>
      </c>
      <c r="C42" s="73">
        <f t="shared" si="5"/>
        <v>2100000</v>
      </c>
      <c r="D42" s="73">
        <f t="shared" si="5"/>
        <v>2100000</v>
      </c>
      <c r="E42" s="73">
        <f t="shared" si="4"/>
        <v>2100000</v>
      </c>
      <c r="F42" s="73">
        <f t="shared" si="4"/>
        <v>420000</v>
      </c>
      <c r="G42" s="73">
        <f>G43</f>
        <v>2100000</v>
      </c>
      <c r="H42" s="444">
        <f>+G42-E42</f>
        <v>0</v>
      </c>
      <c r="I42" s="75">
        <f>G42/E42*100</f>
        <v>100</v>
      </c>
      <c r="K42" s="406">
        <v>1680000</v>
      </c>
    </row>
    <row r="43" spans="1:11" ht="17.45" customHeight="1">
      <c r="A43" s="71" t="s">
        <v>352</v>
      </c>
      <c r="B43" s="76" t="s">
        <v>249</v>
      </c>
      <c r="C43" s="73">
        <f t="shared" si="5"/>
        <v>2100000</v>
      </c>
      <c r="D43" s="73">
        <f t="shared" si="5"/>
        <v>2100000</v>
      </c>
      <c r="E43" s="73">
        <f t="shared" si="4"/>
        <v>2100000</v>
      </c>
      <c r="F43" s="73">
        <f>+F44</f>
        <v>420000</v>
      </c>
      <c r="G43" s="73">
        <f>G44</f>
        <v>2100000</v>
      </c>
      <c r="H43" s="444"/>
      <c r="I43" s="75">
        <f>G43/E43*100</f>
        <v>100</v>
      </c>
      <c r="K43" s="406">
        <v>1680000</v>
      </c>
    </row>
    <row r="44" spans="1:11" ht="17.45" customHeight="1">
      <c r="A44" s="71" t="s">
        <v>353</v>
      </c>
      <c r="B44" s="76" t="s">
        <v>250</v>
      </c>
      <c r="C44" s="73">
        <v>2100000</v>
      </c>
      <c r="D44" s="73">
        <v>2100000</v>
      </c>
      <c r="E44" s="73">
        <f>420000+630000+630000+420000</f>
        <v>2100000</v>
      </c>
      <c r="F44" s="73">
        <v>420000</v>
      </c>
      <c r="G44" s="73">
        <f>K44+F44</f>
        <v>2100000</v>
      </c>
      <c r="H44" s="444"/>
      <c r="I44" s="75">
        <f>G44/E44*100</f>
        <v>100</v>
      </c>
      <c r="K44" s="406">
        <v>1680000</v>
      </c>
    </row>
    <row r="45" spans="1:11" ht="16.899999999999999" customHeight="1">
      <c r="A45" s="49"/>
      <c r="B45" s="76"/>
      <c r="C45" s="78"/>
      <c r="D45" s="78"/>
      <c r="E45" s="73"/>
      <c r="F45" s="73"/>
      <c r="G45" s="73"/>
      <c r="H45" s="444"/>
      <c r="I45" s="79"/>
      <c r="K45" s="406"/>
    </row>
    <row r="46" spans="1:11" ht="24.6" hidden="1" customHeight="1">
      <c r="A46" s="42"/>
      <c r="B46" s="64" t="s">
        <v>147</v>
      </c>
      <c r="C46" s="64"/>
      <c r="D46" s="68">
        <f>SUM(D48)</f>
        <v>5210534</v>
      </c>
      <c r="E46" s="68">
        <f>SUM(E48)</f>
        <v>4639377</v>
      </c>
      <c r="F46" s="68">
        <f>SUM(F48:F48)</f>
        <v>1797741</v>
      </c>
      <c r="G46" s="68" t="e">
        <f>#REF!+F46</f>
        <v>#REF!</v>
      </c>
      <c r="H46" s="66" t="e">
        <f>+G46-E46</f>
        <v>#REF!</v>
      </c>
      <c r="I46" s="67" t="e">
        <f>+G46/E46*100</f>
        <v>#REF!</v>
      </c>
      <c r="J46" s="28">
        <v>4639377</v>
      </c>
    </row>
    <row r="47" spans="1:11" ht="9.6" hidden="1" customHeight="1">
      <c r="A47" s="42"/>
      <c r="B47" s="76"/>
      <c r="C47" s="76"/>
      <c r="D47" s="73"/>
      <c r="E47" s="73"/>
      <c r="F47" s="73"/>
      <c r="G47" s="57">
        <f>F47</f>
        <v>0</v>
      </c>
      <c r="H47" s="74" t="s">
        <v>6</v>
      </c>
      <c r="I47" s="75" t="s">
        <v>6</v>
      </c>
      <c r="J47" s="28">
        <v>0</v>
      </c>
    </row>
    <row r="48" spans="1:11" ht="24.6" hidden="1" customHeight="1">
      <c r="A48" s="42"/>
      <c r="B48" s="76" t="s">
        <v>29</v>
      </c>
      <c r="C48" s="76"/>
      <c r="D48" s="73">
        <v>5210534</v>
      </c>
      <c r="E48" s="73">
        <v>4639377</v>
      </c>
      <c r="F48" s="80">
        <f>1779848+17893</f>
        <v>1797741</v>
      </c>
      <c r="G48" s="57" t="e">
        <f>F48+#REF!</f>
        <v>#REF!</v>
      </c>
      <c r="H48" s="74" t="e">
        <f>+G48-E48</f>
        <v>#REF!</v>
      </c>
      <c r="I48" s="75" t="e">
        <f>+G48/E48*100</f>
        <v>#REF!</v>
      </c>
      <c r="J48" s="28">
        <v>4639377</v>
      </c>
    </row>
    <row r="49" spans="1:11" ht="7.15" hidden="1" customHeight="1">
      <c r="A49" s="48"/>
      <c r="B49" s="81"/>
      <c r="C49" s="82"/>
      <c r="D49" s="83"/>
      <c r="E49" s="78" t="s">
        <v>6</v>
      </c>
      <c r="F49" s="84" t="s">
        <v>6</v>
      </c>
      <c r="G49" s="78" t="s">
        <v>6</v>
      </c>
      <c r="H49" s="78" t="s">
        <v>6</v>
      </c>
      <c r="I49" s="85"/>
      <c r="J49" s="28" t="s">
        <v>6</v>
      </c>
    </row>
    <row r="50" spans="1:11" ht="15.95" customHeight="1">
      <c r="A50" s="2" t="s">
        <v>6</v>
      </c>
      <c r="B50" s="86" t="s">
        <v>6</v>
      </c>
      <c r="C50" s="87"/>
      <c r="D50" s="87"/>
      <c r="E50" s="88"/>
      <c r="F50" s="88"/>
      <c r="G50" s="88"/>
      <c r="H50" s="89"/>
      <c r="I50" s="87"/>
    </row>
    <row r="51" spans="1:11">
      <c r="B51" s="90" t="s">
        <v>6</v>
      </c>
      <c r="C51" s="90"/>
      <c r="D51" s="1"/>
      <c r="E51" s="1"/>
      <c r="F51" s="1"/>
      <c r="G51" s="1"/>
      <c r="H51" s="91"/>
      <c r="I51"/>
    </row>
    <row r="52" spans="1:11" ht="15.75">
      <c r="B52" s="41" t="s">
        <v>6</v>
      </c>
      <c r="C52" s="41"/>
      <c r="D52" s="59"/>
      <c r="E52" s="192"/>
      <c r="F52" s="92"/>
      <c r="G52" s="92"/>
      <c r="H52" s="92"/>
      <c r="I52" s="3"/>
    </row>
    <row r="53" spans="1:11" ht="30" customHeight="1">
      <c r="B53" s="93" t="s">
        <v>6</v>
      </c>
      <c r="C53" s="93"/>
      <c r="D53" s="34" t="s">
        <v>6</v>
      </c>
      <c r="E53" s="192"/>
      <c r="F53" s="92"/>
      <c r="G53" s="92"/>
      <c r="H53" s="92"/>
      <c r="I53" s="3"/>
    </row>
    <row r="54" spans="1:11" ht="15.75">
      <c r="B54" s="93" t="s">
        <v>6</v>
      </c>
      <c r="C54" s="93"/>
      <c r="D54" s="1"/>
      <c r="E54" s="92"/>
      <c r="F54" s="92"/>
      <c r="G54" s="92"/>
      <c r="H54" s="92"/>
      <c r="I54" s="3"/>
    </row>
    <row r="55" spans="1:11" ht="15.75">
      <c r="B55" s="41" t="s">
        <v>6</v>
      </c>
      <c r="C55" s="41"/>
      <c r="D55" s="92"/>
      <c r="E55" s="92"/>
      <c r="F55" s="92"/>
      <c r="G55" s="92"/>
      <c r="H55" s="92"/>
      <c r="I55" s="3"/>
    </row>
    <row r="56" spans="1:11" ht="15.75">
      <c r="B56" s="41" t="s">
        <v>6</v>
      </c>
      <c r="C56" s="41"/>
      <c r="D56" s="92"/>
      <c r="E56" s="92"/>
      <c r="F56" s="92"/>
      <c r="G56" s="92"/>
      <c r="H56" s="92"/>
      <c r="I56" s="3"/>
      <c r="K56" s="28" t="s">
        <v>6</v>
      </c>
    </row>
    <row r="57" spans="1:11" ht="15.75">
      <c r="B57" s="41" t="s">
        <v>6</v>
      </c>
      <c r="C57" s="41"/>
      <c r="D57" s="92"/>
      <c r="E57" s="92"/>
      <c r="F57" s="92"/>
      <c r="G57" s="92"/>
      <c r="H57" s="92"/>
      <c r="I57" s="3"/>
    </row>
    <row r="58" spans="1:11" ht="15.75">
      <c r="B58" s="41" t="s">
        <v>6</v>
      </c>
      <c r="C58" s="41"/>
      <c r="D58" s="92"/>
      <c r="E58" s="92"/>
      <c r="F58" s="92"/>
      <c r="G58" s="92"/>
      <c r="H58" s="92"/>
      <c r="I58" s="3"/>
    </row>
    <row r="59" spans="1:11">
      <c r="B59"/>
      <c r="C59"/>
      <c r="D59" s="3"/>
      <c r="E59" s="3"/>
      <c r="F59" s="3"/>
      <c r="G59" s="3"/>
      <c r="H59" s="3"/>
      <c r="I59" s="3"/>
    </row>
    <row r="60" spans="1:11">
      <c r="B60"/>
      <c r="C60"/>
      <c r="D60"/>
      <c r="E60"/>
      <c r="F60"/>
      <c r="G60"/>
      <c r="H60"/>
      <c r="I60"/>
    </row>
    <row r="61" spans="1:11">
      <c r="B61"/>
      <c r="C61"/>
      <c r="D61"/>
      <c r="E61"/>
      <c r="F61"/>
      <c r="G61"/>
      <c r="H61"/>
      <c r="I61"/>
    </row>
    <row r="62" spans="1:11">
      <c r="B62"/>
      <c r="C62"/>
      <c r="D62"/>
      <c r="E62"/>
      <c r="F62"/>
      <c r="G62"/>
      <c r="H62"/>
      <c r="I62"/>
    </row>
    <row r="63" spans="1:11">
      <c r="B63"/>
      <c r="C63"/>
      <c r="D63"/>
      <c r="E63"/>
      <c r="F63"/>
      <c r="G63"/>
      <c r="H63"/>
      <c r="I63"/>
    </row>
    <row r="64" spans="1:11">
      <c r="B64"/>
      <c r="C64"/>
      <c r="D64"/>
      <c r="E64"/>
      <c r="F64"/>
      <c r="G64"/>
      <c r="H64"/>
      <c r="I64"/>
    </row>
    <row r="65" spans="2:9">
      <c r="B65"/>
      <c r="C65"/>
      <c r="D65"/>
      <c r="E65"/>
      <c r="F65"/>
      <c r="G65"/>
      <c r="H65"/>
      <c r="I65"/>
    </row>
    <row r="66" spans="2:9">
      <c r="B66"/>
      <c r="C66"/>
      <c r="D66"/>
      <c r="E66"/>
      <c r="F66"/>
      <c r="G66"/>
      <c r="H66"/>
      <c r="I66"/>
    </row>
    <row r="67" spans="2:9">
      <c r="B67"/>
      <c r="C67"/>
      <c r="D67"/>
      <c r="E67"/>
      <c r="F67"/>
      <c r="G67"/>
      <c r="H67"/>
      <c r="I67"/>
    </row>
    <row r="68" spans="2:9">
      <c r="B68"/>
      <c r="C68"/>
      <c r="D68"/>
      <c r="E68"/>
      <c r="F68"/>
      <c r="G68"/>
      <c r="H68"/>
      <c r="I68"/>
    </row>
    <row r="69" spans="2:9">
      <c r="B69"/>
      <c r="C69"/>
      <c r="D69"/>
      <c r="E69"/>
      <c r="F69"/>
      <c r="G69"/>
      <c r="H69"/>
      <c r="I69"/>
    </row>
    <row r="70" spans="2:9">
      <c r="B70"/>
      <c r="C70"/>
      <c r="D70"/>
      <c r="E70"/>
      <c r="F70"/>
      <c r="G70"/>
      <c r="H70"/>
      <c r="I70"/>
    </row>
    <row r="128" spans="5:5">
      <c r="E128" s="6" t="s">
        <v>6</v>
      </c>
    </row>
  </sheetData>
  <mergeCells count="9">
    <mergeCell ref="A1:I1"/>
    <mergeCell ref="A2:I2"/>
    <mergeCell ref="A3:I3"/>
    <mergeCell ref="A4:I4"/>
    <mergeCell ref="A6:A7"/>
    <mergeCell ref="B6:B7"/>
    <mergeCell ref="F6:G6"/>
    <mergeCell ref="H6:I6"/>
    <mergeCell ref="C6:E6"/>
  </mergeCells>
  <phoneticPr fontId="2" type="noConversion"/>
  <pageMargins left="0.19685039370078741" right="0.19685039370078741" top="0.74803149606299213" bottom="0.98425196850393704" header="0.51181102362204722" footer="0.51181102362204722"/>
  <pageSetup scale="75" firstPageNumber="0" orientation="portrait" r:id="rId1"/>
  <headerFooter alignWithMargins="0">
    <oddFooter xml:space="preserve">&amp;R&amp;"Arial,Negrita" </oddFooter>
  </headerFooter>
  <colBreaks count="1" manualBreakCount="1">
    <brk id="10" max="1048575" man="1"/>
  </colBreaks>
  <ignoredErrors>
    <ignoredError sqref="F43 E15:F15 G24:H25 D38 G39 H23 G27:H29 F24 G31:H33 H30 E39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13">
    <tabColor theme="6" tint="-0.249977111117893"/>
    <pageSetUpPr fitToPage="1"/>
  </sheetPr>
  <dimension ref="A1:X66"/>
  <sheetViews>
    <sheetView showGridLines="0" showZeros="0" topLeftCell="A12" zoomScaleNormal="100" workbookViewId="0">
      <selection activeCell="M20" sqref="M20"/>
    </sheetView>
  </sheetViews>
  <sheetFormatPr baseColWidth="10" defaultColWidth="11.42578125" defaultRowHeight="12.75"/>
  <cols>
    <col min="1" max="1" width="36.140625" customWidth="1"/>
    <col min="2" max="2" width="17.42578125" customWidth="1"/>
    <col min="3" max="3" width="12.140625" customWidth="1"/>
    <col min="4" max="4" width="12.28515625" customWidth="1"/>
    <col min="5" max="5" width="12.85546875" customWidth="1"/>
    <col min="6" max="6" width="14" customWidth="1"/>
    <col min="7" max="7" width="14.140625" customWidth="1"/>
    <col min="8" max="8" width="13.28515625" customWidth="1"/>
    <col min="9" max="9" width="10.140625" customWidth="1"/>
    <col min="10" max="10" width="12.140625" customWidth="1"/>
    <col min="11" max="11" width="7.5703125" hidden="1" customWidth="1"/>
    <col min="12" max="12" width="24.28515625" style="51" customWidth="1"/>
    <col min="14" max="16" width="0" hidden="1" customWidth="1"/>
    <col min="17" max="17" width="22.42578125" bestFit="1" customWidth="1"/>
    <col min="19" max="19" width="1.42578125" customWidth="1"/>
    <col min="20" max="20" width="3.140625" customWidth="1"/>
    <col min="21" max="21" width="0.42578125" customWidth="1"/>
    <col min="22" max="22" width="1.5703125" customWidth="1"/>
    <col min="23" max="23" width="0.42578125" customWidth="1"/>
  </cols>
  <sheetData>
    <row r="1" spans="1:24" ht="18" customHeight="1">
      <c r="A1" s="486" t="s">
        <v>150</v>
      </c>
      <c r="B1" s="486"/>
      <c r="C1" s="486"/>
      <c r="D1" s="486"/>
      <c r="E1" s="486"/>
      <c r="F1" s="486"/>
      <c r="G1" s="486"/>
      <c r="H1" s="486"/>
      <c r="I1" s="486"/>
    </row>
    <row r="2" spans="1:24" ht="18" customHeight="1">
      <c r="A2" s="486" t="s">
        <v>151</v>
      </c>
      <c r="B2" s="486"/>
      <c r="C2" s="486"/>
      <c r="D2" s="486"/>
      <c r="E2" s="486"/>
      <c r="F2" s="486"/>
      <c r="G2" s="486"/>
      <c r="H2" s="486"/>
      <c r="I2" s="486"/>
    </row>
    <row r="3" spans="1:24" ht="18" customHeight="1">
      <c r="A3" s="497" t="s">
        <v>190</v>
      </c>
      <c r="B3" s="498"/>
      <c r="C3" s="498"/>
      <c r="D3" s="498"/>
      <c r="E3" s="498"/>
      <c r="F3" s="498"/>
      <c r="G3" s="498"/>
      <c r="H3" s="498"/>
      <c r="I3" s="499"/>
    </row>
    <row r="4" spans="1:24" ht="18" customHeight="1">
      <c r="A4" s="497" t="s">
        <v>367</v>
      </c>
      <c r="B4" s="498"/>
      <c r="C4" s="498"/>
      <c r="D4" s="498"/>
      <c r="E4" s="498"/>
      <c r="F4" s="498"/>
      <c r="G4" s="498"/>
      <c r="H4" s="498"/>
      <c r="I4" s="499"/>
    </row>
    <row r="5" spans="1:24" ht="15" thickBot="1">
      <c r="A5" s="94"/>
      <c r="B5" s="95"/>
      <c r="C5" s="95"/>
      <c r="D5" s="95"/>
      <c r="E5" s="95"/>
      <c r="F5" s="95"/>
      <c r="G5" s="95"/>
      <c r="H5" s="95"/>
    </row>
    <row r="6" spans="1:24" ht="21" customHeight="1">
      <c r="A6" s="500" t="s">
        <v>6</v>
      </c>
      <c r="B6" s="502" t="s">
        <v>31</v>
      </c>
      <c r="C6" s="506" t="s">
        <v>24</v>
      </c>
      <c r="D6" s="507"/>
      <c r="E6" s="508"/>
      <c r="F6" s="504" t="s">
        <v>277</v>
      </c>
      <c r="G6" s="504"/>
      <c r="H6" s="504" t="s">
        <v>1</v>
      </c>
      <c r="I6" s="505"/>
    </row>
    <row r="7" spans="1:24" ht="24.75" customHeight="1" thickBot="1">
      <c r="A7" s="501"/>
      <c r="B7" s="503"/>
      <c r="C7" s="289" t="s">
        <v>58</v>
      </c>
      <c r="D7" s="290" t="s">
        <v>10</v>
      </c>
      <c r="E7" s="290" t="s">
        <v>2</v>
      </c>
      <c r="F7" s="290" t="s">
        <v>28</v>
      </c>
      <c r="G7" s="290" t="s">
        <v>32</v>
      </c>
      <c r="H7" s="290" t="s">
        <v>148</v>
      </c>
      <c r="I7" s="291" t="s">
        <v>5</v>
      </c>
      <c r="K7" s="25"/>
    </row>
    <row r="8" spans="1:24" ht="20.100000000000001" customHeight="1">
      <c r="A8" s="96"/>
      <c r="B8" s="97"/>
      <c r="C8" s="97"/>
      <c r="D8" s="98"/>
      <c r="E8" s="99"/>
      <c r="F8" s="99"/>
      <c r="G8" s="99"/>
      <c r="H8" s="99"/>
      <c r="I8" s="100"/>
    </row>
    <row r="9" spans="1:24" ht="20.100000000000001" customHeight="1">
      <c r="A9" s="101" t="s">
        <v>12</v>
      </c>
      <c r="B9" s="102"/>
      <c r="C9" s="103">
        <v>234334098</v>
      </c>
      <c r="D9" s="103">
        <v>219557359</v>
      </c>
      <c r="E9" s="103">
        <v>197305306</v>
      </c>
      <c r="F9" s="103">
        <v>1330742.1099999999</v>
      </c>
      <c r="G9" s="103">
        <v>119298529.84999999</v>
      </c>
      <c r="H9" s="104">
        <v>-78006776.150000006</v>
      </c>
      <c r="I9" s="105">
        <v>60.463923788243179</v>
      </c>
      <c r="J9" s="38"/>
      <c r="L9" s="274" t="s">
        <v>6</v>
      </c>
    </row>
    <row r="10" spans="1:24" ht="20.100000000000001" customHeight="1">
      <c r="A10" s="101"/>
      <c r="B10" s="102"/>
      <c r="C10" s="103"/>
      <c r="D10" s="103"/>
      <c r="E10" s="103"/>
      <c r="F10" s="103"/>
      <c r="G10" s="103"/>
      <c r="H10" s="104"/>
      <c r="I10" s="105"/>
      <c r="J10" s="38"/>
      <c r="L10" s="275"/>
    </row>
    <row r="11" spans="1:24" ht="20.100000000000001" customHeight="1">
      <c r="A11" s="272" t="s">
        <v>13</v>
      </c>
      <c r="B11" s="102"/>
      <c r="C11" s="103">
        <v>15328172</v>
      </c>
      <c r="D11" s="103">
        <v>15328172</v>
      </c>
      <c r="E11" s="103">
        <v>15138444</v>
      </c>
      <c r="F11" s="103">
        <v>1316542.1099999999</v>
      </c>
      <c r="G11" s="103">
        <v>11085128.850000001</v>
      </c>
      <c r="H11" s="104">
        <v>4053315.1499999985</v>
      </c>
      <c r="I11" s="105">
        <v>73.225021343012543</v>
      </c>
      <c r="J11" s="38"/>
      <c r="K11" s="1"/>
      <c r="L11" s="274" t="s">
        <v>6</v>
      </c>
    </row>
    <row r="12" spans="1:24" ht="20.100000000000001" customHeight="1">
      <c r="A12" s="106"/>
      <c r="B12" s="107"/>
      <c r="C12" s="108"/>
      <c r="D12" s="108"/>
      <c r="E12" s="108" t="s">
        <v>6</v>
      </c>
      <c r="F12" s="108"/>
      <c r="G12" s="108"/>
      <c r="H12" s="109"/>
      <c r="I12" s="110"/>
      <c r="J12" s="36"/>
    </row>
    <row r="13" spans="1:24" ht="20.100000000000001" customHeight="1">
      <c r="A13" s="111" t="s">
        <v>260</v>
      </c>
      <c r="B13" s="112" t="s">
        <v>354</v>
      </c>
      <c r="C13" s="113">
        <v>700000</v>
      </c>
      <c r="D13" s="113">
        <v>700000</v>
      </c>
      <c r="E13" s="113">
        <v>689012</v>
      </c>
      <c r="F13" s="113">
        <v>125493.3</v>
      </c>
      <c r="G13" s="113">
        <v>938871.53000000014</v>
      </c>
      <c r="H13" s="114">
        <v>249859.53000000014</v>
      </c>
      <c r="I13" s="115">
        <v>136.26345114453741</v>
      </c>
      <c r="J13" s="37"/>
      <c r="K13" s="1"/>
      <c r="L13" s="276" t="s">
        <v>6</v>
      </c>
      <c r="Q13" s="19"/>
      <c r="R13" s="20"/>
      <c r="S13" s="20"/>
      <c r="T13" s="21"/>
      <c r="U13" s="21"/>
      <c r="V13" s="21"/>
      <c r="W13" s="21"/>
      <c r="X13" s="21"/>
    </row>
    <row r="14" spans="1:24" ht="20.100000000000001" customHeight="1">
      <c r="A14" s="111" t="s">
        <v>261</v>
      </c>
      <c r="B14" s="112" t="s">
        <v>33</v>
      </c>
      <c r="C14" s="113">
        <v>4776492</v>
      </c>
      <c r="D14" s="113">
        <v>4776492</v>
      </c>
      <c r="E14" s="113">
        <v>4603317</v>
      </c>
      <c r="F14" s="113">
        <v>163264.35</v>
      </c>
      <c r="G14" s="113">
        <v>1345965.4500000002</v>
      </c>
      <c r="H14" s="114">
        <v>-3257351.55</v>
      </c>
      <c r="I14" s="115">
        <v>29.239034591795445</v>
      </c>
      <c r="J14" s="37"/>
      <c r="K14" s="1"/>
      <c r="L14" s="276"/>
      <c r="R14" s="20"/>
      <c r="S14" s="20"/>
      <c r="T14" s="21"/>
      <c r="U14" s="21"/>
      <c r="V14" s="21"/>
      <c r="W14" s="21"/>
      <c r="X14" s="21"/>
    </row>
    <row r="15" spans="1:24" ht="20.100000000000001" customHeight="1">
      <c r="A15" s="116" t="s">
        <v>262</v>
      </c>
      <c r="B15" s="112" t="s">
        <v>255</v>
      </c>
      <c r="C15" s="113">
        <v>4774884</v>
      </c>
      <c r="D15" s="113">
        <v>4774884</v>
      </c>
      <c r="E15" s="113">
        <v>4774884</v>
      </c>
      <c r="F15" s="113">
        <v>352958.19</v>
      </c>
      <c r="G15" s="113">
        <v>5059443.8800000008</v>
      </c>
      <c r="H15" s="114">
        <v>284559.88000000082</v>
      </c>
      <c r="I15" s="115">
        <v>105.95951399028753</v>
      </c>
      <c r="J15" s="37"/>
      <c r="K15" s="1"/>
      <c r="L15" s="276"/>
      <c r="R15" s="20"/>
      <c r="S15" s="20"/>
      <c r="T15" s="21"/>
      <c r="U15" s="21"/>
      <c r="V15" s="21"/>
      <c r="W15" s="21"/>
      <c r="X15" s="21"/>
    </row>
    <row r="16" spans="1:24" ht="20.100000000000001" customHeight="1">
      <c r="A16" s="116" t="s">
        <v>263</v>
      </c>
      <c r="B16" s="112" t="s">
        <v>256</v>
      </c>
      <c r="C16" s="113">
        <v>66714</v>
      </c>
      <c r="D16" s="113">
        <v>66714</v>
      </c>
      <c r="E16" s="113">
        <v>61149</v>
      </c>
      <c r="F16" s="113">
        <v>364.7</v>
      </c>
      <c r="G16" s="113">
        <v>60135.59</v>
      </c>
      <c r="H16" s="114">
        <v>-1013.4100000000035</v>
      </c>
      <c r="I16" s="115">
        <v>98.342720240723466</v>
      </c>
      <c r="J16" s="37"/>
      <c r="K16" s="1"/>
      <c r="L16" s="276"/>
      <c r="R16" s="20"/>
      <c r="S16" s="20"/>
      <c r="T16" s="21"/>
      <c r="U16" s="21"/>
      <c r="V16" s="21"/>
      <c r="W16" s="21"/>
      <c r="X16" s="21"/>
    </row>
    <row r="17" spans="1:24" ht="20.100000000000001" customHeight="1">
      <c r="A17" s="116" t="s">
        <v>264</v>
      </c>
      <c r="B17" s="112" t="s">
        <v>257</v>
      </c>
      <c r="C17" s="113">
        <v>410082</v>
      </c>
      <c r="D17" s="113">
        <v>410082</v>
      </c>
      <c r="E17" s="113">
        <v>410082</v>
      </c>
      <c r="F17" s="113">
        <v>96553.84</v>
      </c>
      <c r="G17" s="113">
        <v>941279.22999999986</v>
      </c>
      <c r="H17" s="114">
        <v>531197.22999999986</v>
      </c>
      <c r="I17" s="115">
        <v>229.5343931213757</v>
      </c>
      <c r="J17" s="37"/>
      <c r="K17" s="1"/>
      <c r="L17" s="276"/>
      <c r="R17" s="20"/>
      <c r="S17" s="20"/>
      <c r="T17" s="21"/>
      <c r="U17" s="21"/>
      <c r="V17" s="21"/>
      <c r="W17" s="21"/>
      <c r="X17" s="21"/>
    </row>
    <row r="18" spans="1:24" ht="20.100000000000001" customHeight="1">
      <c r="A18" s="116" t="s">
        <v>265</v>
      </c>
      <c r="B18" s="112" t="s">
        <v>355</v>
      </c>
      <c r="C18" s="113">
        <v>2500000</v>
      </c>
      <c r="D18" s="113">
        <v>2500000</v>
      </c>
      <c r="E18" s="113">
        <v>2500000</v>
      </c>
      <c r="F18" s="113">
        <v>157907.73000000001</v>
      </c>
      <c r="G18" s="113">
        <v>639433.17000000004</v>
      </c>
      <c r="H18" s="117">
        <v>-1860566.83</v>
      </c>
      <c r="I18" s="115">
        <v>25.577326800000002</v>
      </c>
      <c r="J18" s="37"/>
      <c r="K18" s="1"/>
      <c r="L18" s="276"/>
      <c r="M18" s="1"/>
      <c r="R18" s="20"/>
      <c r="S18" s="20"/>
      <c r="T18" s="21"/>
      <c r="U18" s="21"/>
      <c r="V18" s="21"/>
      <c r="W18" s="21"/>
      <c r="X18" s="21"/>
    </row>
    <row r="19" spans="1:24" ht="20.100000000000001" customHeight="1">
      <c r="A19" s="116" t="s">
        <v>266</v>
      </c>
      <c r="B19" s="112" t="s">
        <v>356</v>
      </c>
      <c r="C19" s="113"/>
      <c r="D19" s="113" t="s">
        <v>6</v>
      </c>
      <c r="E19" s="113">
        <v>0</v>
      </c>
      <c r="F19" s="113">
        <v>0</v>
      </c>
      <c r="G19" s="113">
        <v>0</v>
      </c>
      <c r="H19" s="117" t="s">
        <v>6</v>
      </c>
      <c r="I19" s="115" t="s">
        <v>6</v>
      </c>
      <c r="J19" s="37"/>
      <c r="K19" s="1"/>
      <c r="L19" s="276"/>
      <c r="R19" s="20"/>
      <c r="S19" s="20"/>
      <c r="T19" s="21"/>
      <c r="U19" s="21"/>
      <c r="V19" s="21"/>
      <c r="W19" s="21"/>
      <c r="X19" s="21"/>
    </row>
    <row r="20" spans="1:24" ht="20.100000000000001" customHeight="1">
      <c r="A20" s="116" t="s">
        <v>267</v>
      </c>
      <c r="B20" s="112" t="s">
        <v>357</v>
      </c>
      <c r="C20" s="113">
        <v>2100000</v>
      </c>
      <c r="D20" s="113">
        <v>2100000</v>
      </c>
      <c r="E20" s="113">
        <v>2100000</v>
      </c>
      <c r="F20" s="113">
        <v>420000</v>
      </c>
      <c r="G20" s="113">
        <v>2100000</v>
      </c>
      <c r="H20" s="117">
        <v>0</v>
      </c>
      <c r="I20" s="115">
        <v>100</v>
      </c>
      <c r="J20" s="37"/>
      <c r="K20" s="1"/>
      <c r="L20" s="276"/>
      <c r="R20" s="20"/>
      <c r="S20" s="20"/>
      <c r="T20" s="21"/>
      <c r="U20" s="21"/>
      <c r="V20" s="21"/>
      <c r="W20" s="21"/>
      <c r="X20" s="21"/>
    </row>
    <row r="21" spans="1:24" ht="20.100000000000001" customHeight="1" thickBot="1">
      <c r="A21" s="118"/>
      <c r="B21" s="119"/>
      <c r="C21" s="119"/>
      <c r="D21" s="108"/>
      <c r="E21" s="108" t="s">
        <v>6</v>
      </c>
      <c r="F21" s="108" t="s">
        <v>6</v>
      </c>
      <c r="G21" s="108" t="s">
        <v>6</v>
      </c>
      <c r="H21" s="120"/>
      <c r="I21" s="110"/>
      <c r="J21" s="36"/>
      <c r="K21" s="1"/>
      <c r="L21" s="276"/>
      <c r="R21" s="20"/>
      <c r="S21" s="20"/>
      <c r="T21" s="21"/>
      <c r="U21" s="21"/>
      <c r="V21" s="21"/>
      <c r="W21" s="21"/>
      <c r="X21" s="21"/>
    </row>
    <row r="22" spans="1:24" ht="20.100000000000001" customHeight="1" thickTop="1">
      <c r="A22" s="272" t="s">
        <v>14</v>
      </c>
      <c r="B22" s="121"/>
      <c r="C22" s="103">
        <v>219005926</v>
      </c>
      <c r="D22" s="103">
        <v>204229187</v>
      </c>
      <c r="E22" s="103">
        <v>182166862</v>
      </c>
      <c r="F22" s="103">
        <v>14200</v>
      </c>
      <c r="G22" s="103">
        <v>108213401</v>
      </c>
      <c r="H22" s="122">
        <v>-73953461</v>
      </c>
      <c r="I22" s="105">
        <v>59.403450118166937</v>
      </c>
      <c r="J22" s="38"/>
      <c r="K22" s="472">
        <v>108199201</v>
      </c>
      <c r="L22" s="276"/>
      <c r="R22" s="22"/>
      <c r="S22" s="22"/>
      <c r="T22" s="21"/>
      <c r="U22" s="21"/>
      <c r="V22" s="21"/>
      <c r="W22" s="21"/>
      <c r="X22" s="21"/>
    </row>
    <row r="23" spans="1:24" ht="20.100000000000001" customHeight="1">
      <c r="A23" s="101" t="s">
        <v>6</v>
      </c>
      <c r="B23" s="121"/>
      <c r="C23" s="103"/>
      <c r="D23" s="103"/>
      <c r="E23" s="103"/>
      <c r="F23" s="103"/>
      <c r="G23" s="103">
        <v>0</v>
      </c>
      <c r="H23" s="122"/>
      <c r="I23" s="105"/>
      <c r="J23" s="38"/>
      <c r="K23" s="473">
        <v>0</v>
      </c>
      <c r="L23" s="276"/>
      <c r="R23" s="20"/>
      <c r="S23" s="20"/>
      <c r="T23" s="21"/>
      <c r="U23" s="21"/>
      <c r="V23" s="21"/>
      <c r="W23" s="21"/>
      <c r="X23" s="21"/>
    </row>
    <row r="24" spans="1:24" ht="33" customHeight="1">
      <c r="A24" s="123" t="s">
        <v>34</v>
      </c>
      <c r="B24" s="121" t="s">
        <v>35</v>
      </c>
      <c r="C24" s="103">
        <v>145413761</v>
      </c>
      <c r="D24" s="103">
        <v>145413761</v>
      </c>
      <c r="E24" s="103">
        <v>123351436</v>
      </c>
      <c r="F24" s="103">
        <v>14200</v>
      </c>
      <c r="G24" s="103">
        <v>71345315</v>
      </c>
      <c r="H24" s="122">
        <v>-52006121</v>
      </c>
      <c r="I24" s="105">
        <v>57.839063178802398</v>
      </c>
      <c r="J24" s="38"/>
      <c r="K24" s="473">
        <v>71331115</v>
      </c>
      <c r="L24" s="274" t="s">
        <v>6</v>
      </c>
      <c r="R24" s="22"/>
      <c r="S24" s="22"/>
      <c r="T24" s="21"/>
      <c r="U24" s="21"/>
      <c r="V24" s="21"/>
      <c r="W24" s="21"/>
      <c r="X24" s="21"/>
    </row>
    <row r="25" spans="1:24" ht="17.45" customHeight="1">
      <c r="A25" s="123"/>
      <c r="B25" s="121"/>
      <c r="C25" s="103"/>
      <c r="D25" s="103"/>
      <c r="E25" s="103"/>
      <c r="F25" s="103"/>
      <c r="G25" s="103"/>
      <c r="H25" s="122"/>
      <c r="I25" s="105"/>
      <c r="J25" s="38"/>
      <c r="K25" s="473"/>
      <c r="L25" s="276"/>
      <c r="Q25" s="1"/>
      <c r="R25" s="22"/>
      <c r="S25" s="22"/>
      <c r="T25" s="21"/>
      <c r="U25" s="21"/>
      <c r="V25" s="21"/>
      <c r="W25" s="21"/>
      <c r="X25" s="21"/>
    </row>
    <row r="26" spans="1:24" ht="20.100000000000001" customHeight="1">
      <c r="A26" s="116" t="s">
        <v>268</v>
      </c>
      <c r="B26" s="119"/>
      <c r="C26" s="113">
        <v>130068447</v>
      </c>
      <c r="D26" s="113">
        <v>130068447</v>
      </c>
      <c r="E26" s="113">
        <v>110490375</v>
      </c>
      <c r="F26" s="113">
        <v>0</v>
      </c>
      <c r="G26" s="113">
        <v>60972816</v>
      </c>
      <c r="H26" s="114">
        <v>-49517559</v>
      </c>
      <c r="I26" s="115">
        <v>55.183825740477403</v>
      </c>
      <c r="J26" s="37"/>
      <c r="K26" s="474">
        <v>60972816</v>
      </c>
      <c r="L26" s="276"/>
      <c r="R26" s="20"/>
      <c r="S26" s="20"/>
      <c r="T26" s="21"/>
      <c r="U26" s="21"/>
      <c r="V26" s="21"/>
      <c r="W26" s="21"/>
      <c r="X26" s="21"/>
    </row>
    <row r="27" spans="1:24" ht="20.100000000000001" customHeight="1">
      <c r="A27" s="116" t="s">
        <v>269</v>
      </c>
      <c r="B27" s="112" t="s">
        <v>6</v>
      </c>
      <c r="C27" s="113">
        <v>170400</v>
      </c>
      <c r="D27" s="113">
        <v>170400</v>
      </c>
      <c r="E27" s="113">
        <v>156200</v>
      </c>
      <c r="F27" s="113">
        <v>14200</v>
      </c>
      <c r="G27" s="113">
        <v>142000</v>
      </c>
      <c r="H27" s="114">
        <v>-14200</v>
      </c>
      <c r="I27" s="115">
        <v>90.909090909090907</v>
      </c>
      <c r="J27" s="35"/>
      <c r="K27" s="474">
        <v>127800</v>
      </c>
      <c r="L27" s="276"/>
      <c r="R27" s="20"/>
      <c r="S27" s="20"/>
      <c r="T27" s="21"/>
      <c r="U27" s="21"/>
      <c r="V27" s="21"/>
      <c r="W27" s="21"/>
      <c r="X27" s="21"/>
    </row>
    <row r="28" spans="1:24" ht="20.100000000000001" customHeight="1">
      <c r="A28" s="116" t="s">
        <v>270</v>
      </c>
      <c r="B28" s="112"/>
      <c r="C28" s="113">
        <v>15174914</v>
      </c>
      <c r="D28" s="113">
        <v>15174914</v>
      </c>
      <c r="E28" s="113">
        <v>12704861</v>
      </c>
      <c r="F28" s="113">
        <v>0</v>
      </c>
      <c r="G28" s="113">
        <v>10230499</v>
      </c>
      <c r="H28" s="114">
        <v>-2474362</v>
      </c>
      <c r="I28" s="115">
        <v>80.524289089034511</v>
      </c>
      <c r="J28" s="35"/>
      <c r="K28" s="474">
        <v>10230499</v>
      </c>
      <c r="L28" s="276"/>
      <c r="R28" s="20"/>
      <c r="S28" s="20"/>
      <c r="T28" s="21"/>
      <c r="U28" s="21"/>
      <c r="V28" s="21"/>
      <c r="W28" s="21"/>
      <c r="X28" s="21"/>
    </row>
    <row r="29" spans="1:24" ht="20.100000000000001" customHeight="1">
      <c r="A29" s="118" t="s">
        <v>6</v>
      </c>
      <c r="B29" s="119"/>
      <c r="C29" s="108" t="s">
        <v>6</v>
      </c>
      <c r="D29" s="108" t="s">
        <v>6</v>
      </c>
      <c r="E29" s="124" t="s">
        <v>6</v>
      </c>
      <c r="F29" s="113" t="s">
        <v>6</v>
      </c>
      <c r="G29" s="108" t="s">
        <v>6</v>
      </c>
      <c r="H29" s="125"/>
      <c r="I29" s="110"/>
      <c r="J29" s="36"/>
      <c r="K29" s="475" t="s">
        <v>6</v>
      </c>
      <c r="L29" s="276"/>
      <c r="R29" s="20"/>
      <c r="S29" s="20"/>
      <c r="T29" s="21"/>
      <c r="U29" s="21"/>
      <c r="V29" s="21"/>
      <c r="W29" s="21"/>
      <c r="X29" s="21"/>
    </row>
    <row r="30" spans="1:24" ht="23.25" customHeight="1" thickBot="1">
      <c r="A30" s="123" t="s">
        <v>36</v>
      </c>
      <c r="B30" s="121" t="s">
        <v>37</v>
      </c>
      <c r="C30" s="103">
        <v>73592165</v>
      </c>
      <c r="D30" s="103">
        <v>58815426</v>
      </c>
      <c r="E30" s="103">
        <v>58815426</v>
      </c>
      <c r="F30" s="103">
        <v>0</v>
      </c>
      <c r="G30" s="103">
        <v>36868086</v>
      </c>
      <c r="H30" s="104">
        <v>-21947340</v>
      </c>
      <c r="I30" s="105">
        <v>62.68438147502323</v>
      </c>
      <c r="J30" s="38"/>
      <c r="K30" s="476">
        <v>36868086</v>
      </c>
      <c r="L30" s="276"/>
      <c r="R30" s="23"/>
      <c r="S30" s="23"/>
      <c r="T30" s="21"/>
      <c r="U30" s="21"/>
      <c r="V30" s="21"/>
      <c r="W30" s="21"/>
      <c r="X30" s="21"/>
    </row>
    <row r="31" spans="1:24" ht="20.100000000000001" customHeight="1" thickTop="1" thickBot="1">
      <c r="A31" s="45" t="s">
        <v>6</v>
      </c>
      <c r="B31" s="46"/>
      <c r="C31" s="46"/>
      <c r="D31" s="47"/>
      <c r="E31" s="47">
        <v>0</v>
      </c>
      <c r="F31" s="50" t="s">
        <v>6</v>
      </c>
      <c r="G31" s="47" t="s">
        <v>6</v>
      </c>
      <c r="H31" s="43"/>
      <c r="I31" s="44"/>
      <c r="L31" s="51" t="s">
        <v>6</v>
      </c>
    </row>
    <row r="32" spans="1:24" ht="15.75">
      <c r="A32" s="32" t="s">
        <v>6</v>
      </c>
      <c r="B32" s="31"/>
      <c r="C32" s="31"/>
      <c r="D32" s="31"/>
      <c r="E32" s="31"/>
      <c r="F32" s="31"/>
      <c r="G32" s="31"/>
      <c r="H32" s="31"/>
      <c r="I32" s="31"/>
    </row>
    <row r="33" spans="1:9" ht="15.75">
      <c r="A33" s="31" t="s">
        <v>6</v>
      </c>
      <c r="B33" s="31"/>
      <c r="C33" s="31"/>
      <c r="D33" s="31"/>
      <c r="E33" s="31" t="s">
        <v>6</v>
      </c>
      <c r="F33" s="31"/>
      <c r="G33" s="31"/>
      <c r="H33" s="31"/>
      <c r="I33" s="31"/>
    </row>
    <row r="66" spans="7:7">
      <c r="G66">
        <f>97395299-7271380-8354382</f>
        <v>81769537</v>
      </c>
    </row>
  </sheetData>
  <mergeCells count="9">
    <mergeCell ref="A1:I1"/>
    <mergeCell ref="A2:I2"/>
    <mergeCell ref="A3:I3"/>
    <mergeCell ref="A4:I4"/>
    <mergeCell ref="A6:A7"/>
    <mergeCell ref="B6:B7"/>
    <mergeCell ref="F6:G6"/>
    <mergeCell ref="H6:I6"/>
    <mergeCell ref="C6:E6"/>
  </mergeCells>
  <phoneticPr fontId="2" type="noConversion"/>
  <pageMargins left="7.874015748031496E-2" right="0" top="0.39370078740157483" bottom="0.39370078740157483" header="0.51181102362204722" footer="0.51181102362204722"/>
  <pageSetup scale="85" firstPageNumber="0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Hoja14">
    <tabColor theme="6" tint="-0.249977111117893"/>
  </sheetPr>
  <dimension ref="A1:K53"/>
  <sheetViews>
    <sheetView showGridLines="0" showZeros="0" zoomScaleNormal="100" workbookViewId="0">
      <selection activeCell="K13" sqref="K13"/>
    </sheetView>
  </sheetViews>
  <sheetFormatPr baseColWidth="10" defaultColWidth="11.42578125" defaultRowHeight="12.75"/>
  <cols>
    <col min="1" max="1" width="41.7109375" style="6" customWidth="1"/>
    <col min="2" max="2" width="13.140625" style="6" customWidth="1"/>
    <col min="3" max="4" width="15" style="6" customWidth="1"/>
    <col min="5" max="5" width="14" style="6" customWidth="1"/>
    <col min="6" max="6" width="13.85546875" style="6" customWidth="1"/>
    <col min="7" max="7" width="4" customWidth="1"/>
    <col min="11" max="11" width="12.7109375" bestFit="1" customWidth="1"/>
  </cols>
  <sheetData>
    <row r="1" spans="1:11" ht="19.899999999999999" customHeight="1">
      <c r="A1" s="509" t="s">
        <v>150</v>
      </c>
      <c r="B1" s="509"/>
      <c r="C1" s="509"/>
      <c r="D1" s="509"/>
      <c r="E1" s="509"/>
      <c r="F1" s="509"/>
    </row>
    <row r="2" spans="1:11" ht="19.899999999999999" customHeight="1">
      <c r="A2" s="509" t="s">
        <v>151</v>
      </c>
      <c r="B2" s="509"/>
      <c r="C2" s="509"/>
      <c r="D2" s="509"/>
      <c r="E2" s="509"/>
      <c r="F2" s="509"/>
    </row>
    <row r="3" spans="1:11" ht="18" customHeight="1">
      <c r="A3" s="509" t="s">
        <v>191</v>
      </c>
      <c r="B3" s="509"/>
      <c r="C3" s="509"/>
      <c r="D3" s="509"/>
      <c r="E3" s="509"/>
      <c r="F3" s="509"/>
    </row>
    <row r="4" spans="1:11" ht="18" customHeight="1">
      <c r="A4" s="509" t="s">
        <v>367</v>
      </c>
      <c r="B4" s="509"/>
      <c r="C4" s="509"/>
      <c r="D4" s="509"/>
      <c r="E4" s="509"/>
      <c r="F4" s="509"/>
    </row>
    <row r="5" spans="1:11" ht="7.9" customHeight="1">
      <c r="A5" s="39"/>
      <c r="B5" s="39"/>
      <c r="C5" s="39"/>
      <c r="D5" s="39"/>
      <c r="E5" s="39"/>
      <c r="F5" s="39" t="s">
        <v>6</v>
      </c>
    </row>
    <row r="6" spans="1:11" ht="20.25" customHeight="1">
      <c r="A6" s="511" t="s">
        <v>0</v>
      </c>
      <c r="B6" s="513" t="s">
        <v>24</v>
      </c>
      <c r="C6" s="514"/>
      <c r="D6" s="514"/>
      <c r="E6" s="515"/>
      <c r="F6" s="516" t="s">
        <v>337</v>
      </c>
    </row>
    <row r="7" spans="1:11" ht="24" customHeight="1">
      <c r="A7" s="512"/>
      <c r="B7" s="292" t="s">
        <v>58</v>
      </c>
      <c r="C7" s="293" t="s">
        <v>10</v>
      </c>
      <c r="D7" s="293" t="s">
        <v>2</v>
      </c>
      <c r="E7" s="294" t="s">
        <v>335</v>
      </c>
      <c r="F7" s="517"/>
    </row>
    <row r="8" spans="1:11" ht="24.95" customHeight="1">
      <c r="A8" s="64" t="s">
        <v>271</v>
      </c>
      <c r="B8" s="126">
        <v>158641933</v>
      </c>
      <c r="C8" s="126">
        <v>158641933</v>
      </c>
      <c r="D8" s="126">
        <v>136389880</v>
      </c>
      <c r="E8" s="68">
        <v>80330443.850000009</v>
      </c>
      <c r="F8" s="127">
        <v>58.897657106231058</v>
      </c>
      <c r="G8" s="4"/>
    </row>
    <row r="9" spans="1:11" ht="12.6" customHeight="1">
      <c r="A9" s="64"/>
      <c r="B9" s="126"/>
      <c r="C9" s="126"/>
      <c r="D9" s="68"/>
      <c r="E9" s="68"/>
      <c r="F9" s="128"/>
      <c r="G9" s="4" t="s">
        <v>6</v>
      </c>
    </row>
    <row r="10" spans="1:11" ht="13.15" customHeight="1">
      <c r="A10" s="129" t="s">
        <v>272</v>
      </c>
      <c r="B10" s="126">
        <v>158641933</v>
      </c>
      <c r="C10" s="126">
        <v>146817174.56999999</v>
      </c>
      <c r="D10" s="126">
        <v>125013961.56999999</v>
      </c>
      <c r="E10" s="126">
        <v>97565324.960000008</v>
      </c>
      <c r="F10" s="127">
        <v>78.043543084881392</v>
      </c>
    </row>
    <row r="11" spans="1:11" ht="7.15" customHeight="1">
      <c r="A11" s="130"/>
      <c r="B11" s="126" t="s">
        <v>6</v>
      </c>
      <c r="C11" s="126" t="s">
        <v>6</v>
      </c>
      <c r="D11" s="131"/>
      <c r="E11" s="131" t="s">
        <v>6</v>
      </c>
      <c r="F11" s="132"/>
    </row>
    <row r="12" spans="1:11" ht="17.45" customHeight="1">
      <c r="A12" s="133" t="s">
        <v>200</v>
      </c>
      <c r="B12" s="134">
        <v>145122874</v>
      </c>
      <c r="C12" s="134">
        <v>139257259.94</v>
      </c>
      <c r="D12" s="134">
        <v>117454046.94</v>
      </c>
      <c r="E12" s="134">
        <v>94520313.950000003</v>
      </c>
      <c r="F12" s="135">
        <v>80.4742930639798</v>
      </c>
      <c r="K12" s="19"/>
    </row>
    <row r="13" spans="1:11" ht="16.149999999999999" customHeight="1">
      <c r="A13" s="136" t="s">
        <v>202</v>
      </c>
      <c r="B13" s="126">
        <v>0</v>
      </c>
      <c r="C13" s="126" t="s">
        <v>30</v>
      </c>
      <c r="D13" s="134">
        <v>0</v>
      </c>
      <c r="E13" s="126" t="s">
        <v>6</v>
      </c>
      <c r="F13" s="135" t="s">
        <v>6</v>
      </c>
      <c r="G13" t="s">
        <v>6</v>
      </c>
      <c r="K13" s="19"/>
    </row>
    <row r="14" spans="1:11" ht="17.45" customHeight="1">
      <c r="A14" s="136" t="s">
        <v>203</v>
      </c>
      <c r="B14" s="134">
        <v>13519059</v>
      </c>
      <c r="C14" s="134">
        <v>7559914.6299999999</v>
      </c>
      <c r="D14" s="134">
        <v>7559914.6299999999</v>
      </c>
      <c r="E14" s="134">
        <v>3045012.01</v>
      </c>
      <c r="F14" s="135">
        <v>40.278391477021216</v>
      </c>
      <c r="K14" s="19"/>
    </row>
    <row r="15" spans="1:11" ht="10.15" customHeight="1">
      <c r="A15" s="136"/>
      <c r="B15" s="446"/>
      <c r="C15" s="134"/>
      <c r="D15" s="134"/>
      <c r="E15" s="134"/>
      <c r="F15" s="135" t="s">
        <v>6</v>
      </c>
      <c r="J15" s="1" t="s">
        <v>6</v>
      </c>
      <c r="K15" s="19"/>
    </row>
    <row r="16" spans="1:11" ht="17.45" customHeight="1">
      <c r="A16" s="129" t="s">
        <v>273</v>
      </c>
      <c r="B16" s="447"/>
      <c r="C16" s="137">
        <v>11824758.430000007</v>
      </c>
      <c r="D16" s="137">
        <v>0</v>
      </c>
      <c r="E16" s="477">
        <v>-17234881.109999999</v>
      </c>
      <c r="F16" s="135" t="s">
        <v>6</v>
      </c>
      <c r="K16" s="19"/>
    </row>
    <row r="17" spans="1:11" ht="12" customHeight="1">
      <c r="A17" s="136" t="s">
        <v>6</v>
      </c>
      <c r="B17" s="446"/>
      <c r="C17" s="134"/>
      <c r="D17" s="134"/>
      <c r="E17" s="134"/>
      <c r="F17" s="135" t="s">
        <v>6</v>
      </c>
      <c r="K17" s="19"/>
    </row>
    <row r="18" spans="1:11" ht="15" customHeight="1">
      <c r="A18" s="129" t="s">
        <v>274</v>
      </c>
      <c r="B18" s="126">
        <v>75692165</v>
      </c>
      <c r="C18" s="126">
        <v>30961304</v>
      </c>
      <c r="D18" s="126">
        <v>30961304</v>
      </c>
      <c r="E18" s="126">
        <v>20842436.140000001</v>
      </c>
      <c r="F18" s="127">
        <v>67.317694823189626</v>
      </c>
    </row>
    <row r="19" spans="1:11" ht="6" customHeight="1">
      <c r="A19" s="136"/>
      <c r="B19" s="446"/>
      <c r="C19" s="134" t="s">
        <v>6</v>
      </c>
      <c r="D19" s="134" t="s">
        <v>6</v>
      </c>
      <c r="E19" s="134"/>
      <c r="F19" s="135" t="s">
        <v>6</v>
      </c>
    </row>
    <row r="20" spans="1:11" ht="17.45" customHeight="1">
      <c r="A20" s="136" t="s">
        <v>280</v>
      </c>
      <c r="B20" s="134">
        <v>75692165</v>
      </c>
      <c r="C20" s="134">
        <v>30961304</v>
      </c>
      <c r="D20" s="134">
        <v>30961304</v>
      </c>
      <c r="E20" s="134">
        <v>20842436.140000001</v>
      </c>
      <c r="F20" s="135">
        <v>67.317694823189626</v>
      </c>
      <c r="G20" t="s">
        <v>6</v>
      </c>
    </row>
    <row r="21" spans="1:11" ht="14.45" customHeight="1">
      <c r="A21" s="136" t="s">
        <v>199</v>
      </c>
      <c r="B21" s="446"/>
      <c r="C21" s="134">
        <v>0</v>
      </c>
      <c r="D21" s="134">
        <v>0</v>
      </c>
      <c r="E21" s="134" t="s">
        <v>6</v>
      </c>
      <c r="F21" s="135" t="s">
        <v>6</v>
      </c>
    </row>
    <row r="22" spans="1:11" ht="11.45" customHeight="1">
      <c r="A22" s="136"/>
      <c r="B22" s="446"/>
      <c r="C22" s="134"/>
      <c r="D22" s="134"/>
      <c r="E22" s="134" t="s">
        <v>6</v>
      </c>
      <c r="F22" s="135" t="s">
        <v>6</v>
      </c>
    </row>
    <row r="23" spans="1:11" ht="12.6" customHeight="1">
      <c r="A23" s="129" t="s">
        <v>275</v>
      </c>
      <c r="B23" s="126">
        <v>75692165</v>
      </c>
      <c r="C23" s="126">
        <v>60915426</v>
      </c>
      <c r="D23" s="126">
        <v>60915426</v>
      </c>
      <c r="E23" s="126">
        <v>38968086</v>
      </c>
      <c r="F23" s="127">
        <v>63.970801090679394</v>
      </c>
    </row>
    <row r="24" spans="1:11" ht="9" customHeight="1">
      <c r="A24" s="136"/>
      <c r="B24" s="446"/>
      <c r="C24" s="134"/>
      <c r="D24" s="134"/>
      <c r="E24" s="134"/>
      <c r="F24" s="135" t="s">
        <v>6</v>
      </c>
    </row>
    <row r="25" spans="1:11" ht="15.6" customHeight="1">
      <c r="A25" s="136" t="s">
        <v>38</v>
      </c>
      <c r="B25" s="134">
        <v>2100000</v>
      </c>
      <c r="C25" s="134">
        <v>2100000</v>
      </c>
      <c r="D25" s="134">
        <v>2100000</v>
      </c>
      <c r="E25" s="134">
        <v>2100000</v>
      </c>
      <c r="F25" s="135">
        <v>100</v>
      </c>
    </row>
    <row r="26" spans="1:11" ht="16.149999999999999" customHeight="1">
      <c r="A26" s="136" t="s">
        <v>281</v>
      </c>
      <c r="B26" s="446"/>
      <c r="C26" s="134">
        <v>0</v>
      </c>
      <c r="D26" s="134">
        <v>0</v>
      </c>
      <c r="E26" s="134">
        <v>0</v>
      </c>
      <c r="F26" s="135" t="s">
        <v>6</v>
      </c>
      <c r="I26" t="s">
        <v>6</v>
      </c>
    </row>
    <row r="27" spans="1:11" ht="15" customHeight="1">
      <c r="A27" s="136" t="s">
        <v>39</v>
      </c>
      <c r="B27" s="134">
        <v>73592165</v>
      </c>
      <c r="C27" s="134">
        <v>58815426</v>
      </c>
      <c r="D27" s="134">
        <v>58815426</v>
      </c>
      <c r="E27" s="134">
        <v>36868086</v>
      </c>
      <c r="F27" s="135">
        <v>62.68438147502323</v>
      </c>
    </row>
    <row r="28" spans="1:11" ht="8.25" customHeight="1">
      <c r="A28" s="138"/>
      <c r="B28" s="448"/>
      <c r="C28" s="139" t="s">
        <v>6</v>
      </c>
      <c r="D28" s="139" t="s">
        <v>6</v>
      </c>
      <c r="E28" s="131" t="s">
        <v>6</v>
      </c>
      <c r="F28" s="132" t="s">
        <v>6</v>
      </c>
    </row>
    <row r="29" spans="1:11" ht="24.95" customHeight="1">
      <c r="A29" s="140" t="s">
        <v>282</v>
      </c>
      <c r="B29" s="449">
        <v>0</v>
      </c>
      <c r="C29" s="450" t="s">
        <v>6</v>
      </c>
      <c r="D29" s="450" t="s">
        <v>6</v>
      </c>
      <c r="E29" s="449">
        <v>890769.75</v>
      </c>
      <c r="F29" s="141" t="s">
        <v>6</v>
      </c>
    </row>
    <row r="30" spans="1:11" ht="11.45" customHeight="1">
      <c r="A30" s="142" t="s">
        <v>6</v>
      </c>
      <c r="B30" s="142"/>
      <c r="C30" s="143"/>
      <c r="D30" s="143"/>
      <c r="E30" s="143"/>
      <c r="F30" s="143"/>
      <c r="G30" s="12"/>
      <c r="H30" s="6"/>
      <c r="I30" s="6"/>
    </row>
    <row r="31" spans="1:11" ht="13.5" customHeight="1">
      <c r="A31" t="s">
        <v>6</v>
      </c>
      <c r="B31"/>
      <c r="C31"/>
      <c r="D31"/>
      <c r="E31"/>
      <c r="F31"/>
      <c r="G31" s="6"/>
      <c r="H31" s="17"/>
      <c r="I31" s="6"/>
    </row>
    <row r="32" spans="1:11" ht="18.600000000000001" customHeight="1">
      <c r="A32"/>
      <c r="B32"/>
      <c r="C32"/>
      <c r="D32"/>
      <c r="E32" s="510" t="s">
        <v>6</v>
      </c>
      <c r="F32" s="510"/>
      <c r="G32" s="6"/>
      <c r="H32" s="18" t="s">
        <v>6</v>
      </c>
      <c r="I32" s="6"/>
    </row>
    <row r="33" spans="1:8" ht="14.25" customHeight="1">
      <c r="C33" s="12"/>
      <c r="D33" s="12"/>
      <c r="E33" s="12"/>
      <c r="F33" s="12"/>
    </row>
    <row r="34" spans="1:8" ht="11.25" customHeight="1">
      <c r="A34" s="12" t="s">
        <v>6</v>
      </c>
      <c r="B34" s="12"/>
    </row>
    <row r="35" spans="1:8" ht="11.25" customHeight="1">
      <c r="A35" s="12"/>
      <c r="B35" s="12"/>
      <c r="H35" t="s">
        <v>6</v>
      </c>
    </row>
    <row r="36" spans="1:8" ht="11.25" customHeight="1">
      <c r="A36" s="12"/>
      <c r="B36" s="12"/>
    </row>
    <row r="53" spans="5:5">
      <c r="E53" s="6" t="s">
        <v>6</v>
      </c>
    </row>
  </sheetData>
  <mergeCells count="8">
    <mergeCell ref="A1:F1"/>
    <mergeCell ref="A2:F2"/>
    <mergeCell ref="E32:F32"/>
    <mergeCell ref="A3:F3"/>
    <mergeCell ref="A4:F4"/>
    <mergeCell ref="A6:A7"/>
    <mergeCell ref="B6:E6"/>
    <mergeCell ref="F6:F7"/>
  </mergeCells>
  <phoneticPr fontId="2" type="noConversion"/>
  <pageMargins left="0.70866141732283472" right="0.59055118110236227" top="0.39370078740157483" bottom="0.39370078740157483" header="0.51181102362204722" footer="0.51181102362204722"/>
  <pageSetup scale="80" firstPageNumber="0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Hoja15">
    <tabColor theme="6" tint="-0.249977111117893"/>
  </sheetPr>
  <dimension ref="A1:J91"/>
  <sheetViews>
    <sheetView showGridLines="0" showZeros="0" workbookViewId="0">
      <selection activeCell="J12" sqref="J12"/>
    </sheetView>
  </sheetViews>
  <sheetFormatPr baseColWidth="10" defaultColWidth="11.42578125" defaultRowHeight="12.75"/>
  <cols>
    <col min="1" max="1" width="33" style="6" customWidth="1"/>
    <col min="2" max="2" width="10.7109375" style="6" customWidth="1"/>
    <col min="3" max="3" width="1.7109375" style="6" hidden="1" customWidth="1"/>
    <col min="4" max="4" width="12.85546875" style="6" customWidth="1"/>
    <col min="5" max="5" width="13" style="6" customWidth="1"/>
    <col min="6" max="6" width="13.140625" style="6" customWidth="1"/>
    <col min="7" max="7" width="13.85546875" style="6" hidden="1" customWidth="1"/>
    <col min="8" max="8" width="14.28515625" style="6" customWidth="1"/>
  </cols>
  <sheetData>
    <row r="1" spans="1:9" ht="17.45" customHeight="1">
      <c r="A1" s="486" t="s">
        <v>150</v>
      </c>
      <c r="B1" s="486"/>
      <c r="C1" s="486"/>
      <c r="D1" s="486"/>
      <c r="E1" s="486"/>
      <c r="F1" s="486"/>
      <c r="G1" s="486"/>
      <c r="H1" s="486"/>
    </row>
    <row r="2" spans="1:9" ht="17.45" customHeight="1">
      <c r="A2" s="486" t="s">
        <v>151</v>
      </c>
      <c r="B2" s="486"/>
      <c r="C2" s="486"/>
      <c r="D2" s="486"/>
      <c r="E2" s="486"/>
      <c r="F2" s="486"/>
      <c r="G2" s="486"/>
      <c r="H2" s="486"/>
    </row>
    <row r="3" spans="1:9" ht="18" customHeight="1">
      <c r="A3" s="486" t="s">
        <v>192</v>
      </c>
      <c r="B3" s="486"/>
      <c r="C3" s="486"/>
      <c r="D3" s="486"/>
      <c r="E3" s="486"/>
      <c r="F3" s="486"/>
      <c r="G3" s="486"/>
      <c r="H3" s="486"/>
    </row>
    <row r="4" spans="1:9" ht="18" customHeight="1">
      <c r="A4" s="486" t="s">
        <v>368</v>
      </c>
      <c r="B4" s="486"/>
      <c r="C4" s="486"/>
      <c r="D4" s="486"/>
      <c r="E4" s="486"/>
      <c r="F4" s="486"/>
      <c r="G4" s="486"/>
      <c r="H4" s="486"/>
    </row>
    <row r="5" spans="1:9" ht="3" customHeight="1">
      <c r="A5" s="92"/>
      <c r="B5" s="92"/>
      <c r="C5" s="92"/>
      <c r="D5" s="92"/>
      <c r="E5" s="92"/>
      <c r="F5" s="92"/>
      <c r="G5" s="92"/>
      <c r="H5" s="92"/>
    </row>
    <row r="6" spans="1:9" ht="8.25" customHeight="1">
      <c r="A6" s="92"/>
      <c r="B6" s="92"/>
      <c r="C6" s="92"/>
      <c r="D6" s="3"/>
      <c r="E6" s="3"/>
      <c r="F6" s="3"/>
      <c r="G6" s="3"/>
      <c r="H6" s="39"/>
    </row>
    <row r="7" spans="1:9" ht="20.100000000000001" customHeight="1">
      <c r="A7" s="518" t="s">
        <v>0</v>
      </c>
      <c r="B7" s="520" t="s">
        <v>24</v>
      </c>
      <c r="C7" s="520"/>
      <c r="D7" s="520"/>
      <c r="E7" s="520"/>
      <c r="F7" s="520"/>
      <c r="G7" s="295"/>
      <c r="H7" s="516" t="s">
        <v>337</v>
      </c>
    </row>
    <row r="8" spans="1:9" ht="24" customHeight="1">
      <c r="A8" s="519"/>
      <c r="B8" s="296" t="s">
        <v>58</v>
      </c>
      <c r="C8" s="297" t="s">
        <v>10</v>
      </c>
      <c r="D8" s="292" t="s">
        <v>10</v>
      </c>
      <c r="E8" s="292" t="s">
        <v>2</v>
      </c>
      <c r="F8" s="292" t="s">
        <v>335</v>
      </c>
      <c r="G8" s="298" t="s">
        <v>17</v>
      </c>
      <c r="H8" s="517"/>
    </row>
    <row r="9" spans="1:9" ht="14.25" customHeight="1">
      <c r="A9" s="145"/>
      <c r="B9" s="146"/>
      <c r="C9" s="147"/>
      <c r="D9" s="148"/>
      <c r="E9" s="149"/>
      <c r="F9" s="149"/>
      <c r="G9" s="149"/>
      <c r="H9" s="150"/>
    </row>
    <row r="10" spans="1:9" ht="18" customHeight="1">
      <c r="A10" s="268" t="s">
        <v>18</v>
      </c>
      <c r="B10" s="151"/>
      <c r="C10" s="152"/>
      <c r="D10" s="152"/>
      <c r="E10" s="152"/>
      <c r="F10" s="152"/>
      <c r="G10" s="152"/>
      <c r="H10" s="153"/>
    </row>
    <row r="11" spans="1:9" ht="9" customHeight="1">
      <c r="A11" s="64"/>
      <c r="B11" s="154"/>
      <c r="C11" s="154"/>
      <c r="D11" s="154"/>
      <c r="E11" s="154"/>
      <c r="F11" s="154"/>
      <c r="G11" s="154"/>
      <c r="H11" s="69"/>
    </row>
    <row r="12" spans="1:9" ht="15" customHeight="1">
      <c r="A12" s="64" t="s">
        <v>201</v>
      </c>
      <c r="B12" s="155">
        <v>158641.93299999999</v>
      </c>
      <c r="C12" s="155" t="e">
        <v>#REF!</v>
      </c>
      <c r="D12" s="155">
        <v>158641.93299999999</v>
      </c>
      <c r="E12" s="155">
        <v>136389.88</v>
      </c>
      <c r="F12" s="155">
        <v>80330.443850000011</v>
      </c>
      <c r="G12" s="156">
        <v>-78311.489149999979</v>
      </c>
      <c r="H12" s="67">
        <v>58.897657106231051</v>
      </c>
    </row>
    <row r="13" spans="1:9" ht="10.9" customHeight="1">
      <c r="A13" s="157"/>
      <c r="B13" s="158"/>
      <c r="C13" s="158"/>
      <c r="D13" s="158"/>
      <c r="E13" s="158"/>
      <c r="F13" s="158"/>
      <c r="G13" s="158"/>
      <c r="H13" s="159" t="s">
        <v>6</v>
      </c>
    </row>
    <row r="14" spans="1:9" ht="15" customHeight="1">
      <c r="A14" s="64" t="s">
        <v>40</v>
      </c>
      <c r="B14" s="158"/>
      <c r="C14" s="158"/>
      <c r="D14" s="158"/>
      <c r="E14" s="158"/>
      <c r="F14" s="158"/>
      <c r="G14" s="158"/>
      <c r="H14" s="159" t="s">
        <v>6</v>
      </c>
    </row>
    <row r="15" spans="1:9" ht="15" customHeight="1">
      <c r="A15" s="64" t="s">
        <v>41</v>
      </c>
      <c r="B15" s="155">
        <v>158641.93299999999</v>
      </c>
      <c r="C15" s="155" t="e">
        <v>#REF!</v>
      </c>
      <c r="D15" s="155">
        <v>158641.93299999999</v>
      </c>
      <c r="E15" s="155">
        <v>136389.88</v>
      </c>
      <c r="F15" s="155">
        <v>80330.443850000011</v>
      </c>
      <c r="G15" s="156">
        <v>-78311.489149999979</v>
      </c>
      <c r="H15" s="67">
        <v>58.897657106231051</v>
      </c>
    </row>
    <row r="16" spans="1:9" ht="15" customHeight="1">
      <c r="A16" s="76" t="s">
        <v>42</v>
      </c>
      <c r="B16" s="160">
        <v>5476.4920000000002</v>
      </c>
      <c r="C16" s="160" t="e">
        <v>#REF!</v>
      </c>
      <c r="D16" s="160">
        <v>5476.4920000000002</v>
      </c>
      <c r="E16" s="160">
        <v>5292.3289999999997</v>
      </c>
      <c r="F16" s="160">
        <v>2284.8369800000005</v>
      </c>
      <c r="G16" s="161">
        <v>-3191.6550199999997</v>
      </c>
      <c r="H16" s="75">
        <v>43.172617953267846</v>
      </c>
      <c r="I16" t="s">
        <v>6</v>
      </c>
    </row>
    <row r="17" spans="1:10" ht="15" customHeight="1">
      <c r="A17" s="76" t="s">
        <v>154</v>
      </c>
      <c r="B17" s="160">
        <v>145413.761</v>
      </c>
      <c r="C17" s="160">
        <v>145413.761</v>
      </c>
      <c r="D17" s="160">
        <v>145413.761</v>
      </c>
      <c r="E17" s="160">
        <v>123351.436</v>
      </c>
      <c r="F17" s="160">
        <v>71345.315000000002</v>
      </c>
      <c r="G17" s="161">
        <v>-74068.445999999996</v>
      </c>
      <c r="H17" s="75">
        <v>57.839063178802398</v>
      </c>
      <c r="J17" t="s">
        <v>6</v>
      </c>
    </row>
    <row r="18" spans="1:10" ht="15" customHeight="1">
      <c r="A18" s="76" t="s">
        <v>43</v>
      </c>
      <c r="B18" s="160">
        <v>5251.68</v>
      </c>
      <c r="C18" s="160" t="e">
        <v>#REF!</v>
      </c>
      <c r="D18" s="160">
        <v>5251.68</v>
      </c>
      <c r="E18" s="160">
        <v>5246.1149999999998</v>
      </c>
      <c r="F18" s="160">
        <v>6060.8586999999998</v>
      </c>
      <c r="G18" s="161">
        <v>809.17869999999948</v>
      </c>
      <c r="H18" s="75">
        <v>115.53042012994376</v>
      </c>
    </row>
    <row r="19" spans="1:10" ht="15" customHeight="1">
      <c r="A19" s="76" t="s">
        <v>44</v>
      </c>
      <c r="B19" s="160">
        <v>2500</v>
      </c>
      <c r="C19" s="160" t="e">
        <v>#REF!</v>
      </c>
      <c r="D19" s="160">
        <v>2500</v>
      </c>
      <c r="E19" s="160">
        <v>2500</v>
      </c>
      <c r="F19" s="160">
        <v>639.43317000000002</v>
      </c>
      <c r="G19" s="161">
        <v>-1860.56683</v>
      </c>
      <c r="H19" s="75">
        <v>25.577326800000002</v>
      </c>
    </row>
    <row r="20" spans="1:10" ht="15" customHeight="1">
      <c r="A20" s="64" t="s">
        <v>204</v>
      </c>
      <c r="B20" s="160"/>
      <c r="C20" s="160"/>
      <c r="D20" s="155">
        <v>2944.9</v>
      </c>
      <c r="E20" s="155">
        <v>0</v>
      </c>
      <c r="F20" s="155" t="s">
        <v>6</v>
      </c>
      <c r="G20" s="156"/>
      <c r="H20" s="67" t="s">
        <v>6</v>
      </c>
    </row>
    <row r="21" spans="1:10" ht="9" customHeight="1">
      <c r="A21" s="157"/>
      <c r="B21" s="158"/>
      <c r="C21" s="158"/>
      <c r="D21" s="158"/>
      <c r="E21" s="158"/>
      <c r="F21" s="158"/>
      <c r="G21" s="158"/>
      <c r="H21" s="159" t="s">
        <v>6</v>
      </c>
    </row>
    <row r="22" spans="1:10" ht="15" customHeight="1">
      <c r="A22" s="64" t="s">
        <v>205</v>
      </c>
      <c r="B22" s="155">
        <v>75692.164999999994</v>
      </c>
      <c r="C22" s="155" t="e">
        <v>#REF!</v>
      </c>
      <c r="D22" s="155">
        <v>60915.425999999999</v>
      </c>
      <c r="E22" s="155">
        <v>60915.425999999999</v>
      </c>
      <c r="F22" s="155">
        <v>38968.086000000003</v>
      </c>
      <c r="G22" s="156">
        <v>-21947.339999999997</v>
      </c>
      <c r="H22" s="67">
        <v>63.970801090679394</v>
      </c>
    </row>
    <row r="23" spans="1:10" ht="9" customHeight="1">
      <c r="A23" s="157"/>
      <c r="B23" s="158"/>
      <c r="C23" s="158"/>
      <c r="D23" s="158"/>
      <c r="E23" s="158"/>
      <c r="F23" s="158"/>
      <c r="G23" s="162"/>
      <c r="H23" s="159" t="s">
        <v>6</v>
      </c>
    </row>
    <row r="24" spans="1:10" ht="15" customHeight="1">
      <c r="A24" s="76" t="s">
        <v>206</v>
      </c>
      <c r="B24" s="160">
        <v>2100</v>
      </c>
      <c r="C24" s="160" t="e">
        <v>#REF!</v>
      </c>
      <c r="D24" s="160">
        <v>2100</v>
      </c>
      <c r="E24" s="160">
        <v>2100</v>
      </c>
      <c r="F24" s="160">
        <v>2100</v>
      </c>
      <c r="G24" s="161">
        <v>0</v>
      </c>
      <c r="H24" s="75">
        <v>100</v>
      </c>
    </row>
    <row r="25" spans="1:10" ht="15" customHeight="1">
      <c r="A25" s="76" t="s">
        <v>207</v>
      </c>
      <c r="B25" s="160">
        <v>0</v>
      </c>
      <c r="C25" s="160">
        <v>0</v>
      </c>
      <c r="D25" s="160">
        <v>0</v>
      </c>
      <c r="E25" s="160">
        <v>0</v>
      </c>
      <c r="F25" s="160">
        <v>0</v>
      </c>
      <c r="G25" s="161">
        <v>0</v>
      </c>
      <c r="H25" s="75" t="s">
        <v>6</v>
      </c>
    </row>
    <row r="26" spans="1:10" ht="15" customHeight="1">
      <c r="A26" s="76" t="s">
        <v>208</v>
      </c>
      <c r="B26" s="155">
        <v>73592.164999999994</v>
      </c>
      <c r="C26" s="155" t="e">
        <v>#REF!</v>
      </c>
      <c r="D26" s="155">
        <v>58815.425999999999</v>
      </c>
      <c r="E26" s="155">
        <v>58815.425999999999</v>
      </c>
      <c r="F26" s="155">
        <v>36868.086000000003</v>
      </c>
      <c r="G26" s="156">
        <v>-21947.339999999997</v>
      </c>
      <c r="H26" s="67">
        <v>62.684381475023244</v>
      </c>
    </row>
    <row r="27" spans="1:10" ht="15" customHeight="1">
      <c r="A27" s="76" t="s">
        <v>209</v>
      </c>
      <c r="B27" s="160">
        <v>73592.164999999994</v>
      </c>
      <c r="C27" s="160" t="e">
        <v>#REF!</v>
      </c>
      <c r="D27" s="160">
        <v>58815.425999999999</v>
      </c>
      <c r="E27" s="160">
        <v>58815.425999999999</v>
      </c>
      <c r="F27" s="160">
        <v>36868.086000000003</v>
      </c>
      <c r="G27" s="161">
        <v>-21947.339999999997</v>
      </c>
      <c r="H27" s="75">
        <v>62.684381475023244</v>
      </c>
    </row>
    <row r="28" spans="1:10" ht="15" customHeight="1">
      <c r="A28" s="76" t="s">
        <v>45</v>
      </c>
      <c r="B28" s="160"/>
      <c r="C28" s="160"/>
      <c r="D28" s="160"/>
      <c r="E28" s="160"/>
      <c r="F28" s="160"/>
      <c r="G28" s="161"/>
      <c r="H28" s="75" t="s">
        <v>6</v>
      </c>
    </row>
    <row r="29" spans="1:10" ht="9" customHeight="1">
      <c r="A29" s="76"/>
      <c r="B29" s="160"/>
      <c r="C29" s="160"/>
      <c r="D29" s="160"/>
      <c r="E29" s="160"/>
      <c r="F29" s="160"/>
      <c r="G29" s="161"/>
      <c r="H29" s="75" t="s">
        <v>6</v>
      </c>
    </row>
    <row r="30" spans="1:10" ht="18" customHeight="1">
      <c r="A30" s="64" t="s">
        <v>46</v>
      </c>
      <c r="B30" s="155">
        <v>234334.098</v>
      </c>
      <c r="C30" s="155" t="e">
        <v>#REF!</v>
      </c>
      <c r="D30" s="155">
        <v>219557.359</v>
      </c>
      <c r="E30" s="155">
        <v>197305.30600000001</v>
      </c>
      <c r="F30" s="155">
        <v>119298.52985000002</v>
      </c>
      <c r="G30" s="156">
        <v>-100258.82914999998</v>
      </c>
      <c r="H30" s="67">
        <v>60.463923788243193</v>
      </c>
    </row>
    <row r="31" spans="1:10" ht="9" customHeight="1">
      <c r="A31" s="76"/>
      <c r="B31" s="72"/>
      <c r="C31" s="160"/>
      <c r="D31" s="160"/>
      <c r="E31" s="160"/>
      <c r="F31" s="160"/>
      <c r="G31" s="160"/>
      <c r="H31" s="75" t="s">
        <v>6</v>
      </c>
    </row>
    <row r="32" spans="1:10" ht="18" customHeight="1">
      <c r="A32" s="268" t="s">
        <v>19</v>
      </c>
      <c r="B32" s="163"/>
      <c r="C32" s="160"/>
      <c r="D32" s="160"/>
      <c r="E32" s="160"/>
      <c r="F32" s="160"/>
      <c r="G32" s="160"/>
      <c r="H32" s="75" t="s">
        <v>6</v>
      </c>
    </row>
    <row r="33" spans="1:9" ht="9" customHeight="1">
      <c r="A33" s="76"/>
      <c r="B33" s="72"/>
      <c r="C33" s="160"/>
      <c r="D33" s="160"/>
      <c r="E33" s="160"/>
      <c r="F33" s="160"/>
      <c r="G33" s="160"/>
      <c r="H33" s="75" t="s">
        <v>6</v>
      </c>
    </row>
    <row r="34" spans="1:9" ht="15" customHeight="1">
      <c r="A34" s="64" t="s">
        <v>210</v>
      </c>
      <c r="B34" s="155">
        <v>158641.93299999999</v>
      </c>
      <c r="C34" s="155" t="e">
        <v>#REF!</v>
      </c>
      <c r="D34" s="155">
        <v>146817.17457</v>
      </c>
      <c r="E34" s="155">
        <v>125013.96156999998</v>
      </c>
      <c r="F34" s="155">
        <v>97565.324959999998</v>
      </c>
      <c r="G34" s="155">
        <v>49251.849610000005</v>
      </c>
      <c r="H34" s="67">
        <v>78.043543084881378</v>
      </c>
    </row>
    <row r="35" spans="1:9" ht="7.15" customHeight="1">
      <c r="A35" s="76"/>
      <c r="B35" s="160"/>
      <c r="C35" s="160"/>
      <c r="D35" s="160"/>
      <c r="E35" s="160"/>
      <c r="F35" s="160"/>
      <c r="G35" s="160"/>
      <c r="H35" s="75" t="s">
        <v>6</v>
      </c>
    </row>
    <row r="36" spans="1:9" ht="18" customHeight="1">
      <c r="A36" s="64" t="s">
        <v>211</v>
      </c>
      <c r="B36" s="155">
        <v>145122.87399999998</v>
      </c>
      <c r="C36" s="155" t="e">
        <v>#REF!</v>
      </c>
      <c r="D36" s="155">
        <v>139257.25993999999</v>
      </c>
      <c r="E36" s="155">
        <v>117454.04693999999</v>
      </c>
      <c r="F36" s="155">
        <v>94520.312949999992</v>
      </c>
      <c r="G36" s="155">
        <v>44736.946989999997</v>
      </c>
      <c r="H36" s="67">
        <v>80.474292212582995</v>
      </c>
      <c r="I36" s="5"/>
    </row>
    <row r="37" spans="1:9" ht="20.25" customHeight="1">
      <c r="A37" s="76" t="s">
        <v>212</v>
      </c>
      <c r="B37" s="160">
        <v>116348.656</v>
      </c>
      <c r="C37" s="160" t="e">
        <v>#REF!</v>
      </c>
      <c r="D37" s="160">
        <v>118097.84600000001</v>
      </c>
      <c r="E37" s="160">
        <v>97787.433999999994</v>
      </c>
      <c r="F37" s="160">
        <v>84343.567030000006</v>
      </c>
      <c r="G37" s="160">
        <v>33754.278969999999</v>
      </c>
      <c r="H37" s="75">
        <v>86.251948312704485</v>
      </c>
      <c r="I37" s="5"/>
    </row>
    <row r="38" spans="1:9" ht="17.25" customHeight="1">
      <c r="A38" s="76" t="s">
        <v>213</v>
      </c>
      <c r="B38" s="160">
        <v>18526.745999999999</v>
      </c>
      <c r="C38" s="160" t="e">
        <v>#REF!</v>
      </c>
      <c r="D38" s="160">
        <v>13390.001719999998</v>
      </c>
      <c r="E38" s="160">
        <v>11897.200719999999</v>
      </c>
      <c r="F38" s="160">
        <v>5753.7954600000012</v>
      </c>
      <c r="G38" s="160">
        <v>7636.2062599999972</v>
      </c>
      <c r="H38" s="75">
        <v>48.362598861827067</v>
      </c>
      <c r="I38" s="5"/>
    </row>
    <row r="39" spans="1:9" ht="15.75" customHeight="1">
      <c r="A39" s="76" t="s">
        <v>214</v>
      </c>
      <c r="B39" s="160">
        <v>7743.9030000000002</v>
      </c>
      <c r="C39" s="160" t="e">
        <v>#REF!</v>
      </c>
      <c r="D39" s="160">
        <v>5580.4475899999998</v>
      </c>
      <c r="E39" s="160">
        <v>5580.4475899999998</v>
      </c>
      <c r="F39" s="160">
        <v>2934.4708799999999</v>
      </c>
      <c r="G39" s="160">
        <v>2645.9767099999999</v>
      </c>
      <c r="H39" s="75">
        <v>52.584865867363163</v>
      </c>
      <c r="I39" s="5"/>
    </row>
    <row r="40" spans="1:9" ht="15" customHeight="1">
      <c r="A40" s="76" t="s">
        <v>215</v>
      </c>
      <c r="B40" s="160" t="s">
        <v>6</v>
      </c>
      <c r="C40" s="160" t="e">
        <v>#REF!</v>
      </c>
      <c r="D40" s="160" t="s">
        <v>6</v>
      </c>
      <c r="E40" s="160" t="s">
        <v>6</v>
      </c>
      <c r="F40" s="160" t="s">
        <v>6</v>
      </c>
      <c r="G40" s="160" t="e">
        <v>#VALUE!</v>
      </c>
      <c r="H40" s="75" t="s">
        <v>6</v>
      </c>
      <c r="I40" s="5"/>
    </row>
    <row r="41" spans="1:9" ht="17.25" customHeight="1">
      <c r="A41" s="76" t="s">
        <v>283</v>
      </c>
      <c r="B41" s="160">
        <v>2503.569</v>
      </c>
      <c r="C41" s="160" t="e">
        <v>#REF!</v>
      </c>
      <c r="D41" s="160">
        <v>2188.9646299999999</v>
      </c>
      <c r="E41" s="160">
        <v>2188.9646299999999</v>
      </c>
      <c r="F41" s="160">
        <v>1488.4795800000002</v>
      </c>
      <c r="G41" s="160">
        <v>700.48504999999977</v>
      </c>
      <c r="H41" s="75">
        <v>67.999252230950859</v>
      </c>
      <c r="I41" s="5"/>
    </row>
    <row r="42" spans="1:9" ht="9" customHeight="1">
      <c r="A42" s="76" t="s">
        <v>6</v>
      </c>
      <c r="B42" s="160">
        <v>0</v>
      </c>
      <c r="C42" s="160">
        <v>0</v>
      </c>
      <c r="D42" s="160">
        <v>0</v>
      </c>
      <c r="E42" s="160" t="s">
        <v>6</v>
      </c>
      <c r="F42" s="160" t="s">
        <v>6</v>
      </c>
      <c r="G42" s="160"/>
      <c r="H42" s="75" t="s">
        <v>6</v>
      </c>
    </row>
    <row r="43" spans="1:9" ht="15" customHeight="1">
      <c r="A43" s="64" t="s">
        <v>216</v>
      </c>
      <c r="B43" s="155">
        <v>13519.058999999999</v>
      </c>
      <c r="C43" s="155" t="e">
        <v>#REF!</v>
      </c>
      <c r="D43" s="155">
        <v>7559.9146300000002</v>
      </c>
      <c r="E43" s="155">
        <v>7559.9146300000002</v>
      </c>
      <c r="F43" s="155">
        <v>3045.0120099999999</v>
      </c>
      <c r="G43" s="155">
        <v>4514.9026200000008</v>
      </c>
      <c r="H43" s="67">
        <v>40.278391477021216</v>
      </c>
    </row>
    <row r="44" spans="1:9" ht="15" customHeight="1">
      <c r="A44" s="64" t="s">
        <v>217</v>
      </c>
      <c r="B44" s="72"/>
      <c r="C44" s="160">
        <v>0</v>
      </c>
      <c r="D44" s="160">
        <v>0</v>
      </c>
      <c r="E44" s="160">
        <v>0</v>
      </c>
      <c r="F44" s="160">
        <v>0</v>
      </c>
      <c r="G44" s="160">
        <v>0</v>
      </c>
      <c r="H44" s="75" t="s">
        <v>6</v>
      </c>
    </row>
    <row r="45" spans="1:9" ht="8.25" customHeight="1">
      <c r="A45" s="76"/>
      <c r="B45" s="72"/>
      <c r="C45" s="160"/>
      <c r="D45" s="160"/>
      <c r="E45" s="160"/>
      <c r="F45" s="160"/>
      <c r="G45" s="160"/>
      <c r="H45" s="75" t="s">
        <v>6</v>
      </c>
    </row>
    <row r="46" spans="1:9" ht="15" customHeight="1">
      <c r="A46" s="64" t="s">
        <v>218</v>
      </c>
      <c r="B46" s="155">
        <v>75692.164999999994</v>
      </c>
      <c r="C46" s="155" t="e">
        <v>#REF!</v>
      </c>
      <c r="D46" s="155">
        <v>30961.304</v>
      </c>
      <c r="E46" s="155">
        <v>30961.304</v>
      </c>
      <c r="F46" s="155">
        <v>20842.435140000001</v>
      </c>
      <c r="G46" s="155">
        <v>10118.868859999999</v>
      </c>
      <c r="H46" s="67">
        <v>67.317691593351498</v>
      </c>
      <c r="I46" t="s">
        <v>6</v>
      </c>
    </row>
    <row r="47" spans="1:9" ht="7.15" customHeight="1">
      <c r="A47" s="76"/>
      <c r="B47" s="72"/>
      <c r="C47" s="160"/>
      <c r="D47" s="72"/>
      <c r="E47" s="160"/>
      <c r="F47" s="160"/>
      <c r="G47" s="160"/>
      <c r="H47" s="75" t="s">
        <v>6</v>
      </c>
    </row>
    <row r="48" spans="1:9" ht="15" customHeight="1">
      <c r="A48" s="76" t="s">
        <v>219</v>
      </c>
      <c r="B48" s="341">
        <v>75692.164999999994</v>
      </c>
      <c r="C48" s="160" t="e">
        <v>#REF!</v>
      </c>
      <c r="D48" s="341">
        <v>30961.304</v>
      </c>
      <c r="E48" s="341">
        <v>30961.304</v>
      </c>
      <c r="F48" s="341">
        <v>20842.435140000001</v>
      </c>
      <c r="G48" s="160">
        <v>10118.868859999999</v>
      </c>
      <c r="H48" s="75">
        <v>67.317691593351498</v>
      </c>
    </row>
    <row r="49" spans="1:8" ht="14.25" customHeight="1">
      <c r="A49" s="76" t="s">
        <v>220</v>
      </c>
      <c r="B49" s="72"/>
      <c r="C49" s="160">
        <v>0</v>
      </c>
      <c r="D49" s="72"/>
      <c r="E49" s="160">
        <v>0</v>
      </c>
      <c r="F49" s="160">
        <v>0</v>
      </c>
      <c r="G49" s="160">
        <v>0</v>
      </c>
      <c r="H49" s="75" t="s">
        <v>6</v>
      </c>
    </row>
    <row r="50" spans="1:8" ht="15" customHeight="1">
      <c r="A50" s="76" t="s">
        <v>221</v>
      </c>
      <c r="B50" s="72"/>
      <c r="C50" s="160" t="s">
        <v>6</v>
      </c>
      <c r="D50" s="72"/>
      <c r="E50" s="160" t="s">
        <v>6</v>
      </c>
      <c r="F50" s="160" t="s">
        <v>6</v>
      </c>
      <c r="G50" s="160" t="s">
        <v>6</v>
      </c>
      <c r="H50" s="75" t="s">
        <v>6</v>
      </c>
    </row>
    <row r="51" spans="1:8" ht="15" customHeight="1">
      <c r="A51" s="76" t="s">
        <v>222</v>
      </c>
      <c r="B51" s="72"/>
      <c r="C51" s="160">
        <v>0</v>
      </c>
      <c r="D51" s="72"/>
      <c r="E51" s="160">
        <v>0</v>
      </c>
      <c r="F51" s="160">
        <v>0</v>
      </c>
      <c r="G51" s="160">
        <v>0</v>
      </c>
      <c r="H51" s="75" t="s">
        <v>6</v>
      </c>
    </row>
    <row r="52" spans="1:8" ht="8.25" customHeight="1">
      <c r="A52" s="76"/>
      <c r="B52" s="72"/>
      <c r="C52" s="160"/>
      <c r="D52" s="72"/>
      <c r="E52" s="160"/>
      <c r="F52" s="160"/>
      <c r="G52" s="160"/>
      <c r="H52" s="75" t="s">
        <v>6</v>
      </c>
    </row>
    <row r="53" spans="1:8" ht="18" customHeight="1">
      <c r="A53" s="64" t="s">
        <v>47</v>
      </c>
      <c r="B53" s="155">
        <v>234334.098</v>
      </c>
      <c r="C53" s="155" t="e">
        <v>#REF!</v>
      </c>
      <c r="D53" s="155">
        <v>177778.47857000001</v>
      </c>
      <c r="E53" s="155">
        <v>155975.26556999999</v>
      </c>
      <c r="F53" s="155">
        <v>118407.7601</v>
      </c>
      <c r="G53" s="155">
        <v>59370.718470000007</v>
      </c>
      <c r="H53" s="67">
        <v>75.914446862640474</v>
      </c>
    </row>
    <row r="54" spans="1:8" ht="9" customHeight="1">
      <c r="A54" s="76"/>
      <c r="B54" s="72"/>
      <c r="C54" s="160"/>
      <c r="D54" s="160"/>
      <c r="E54" s="160"/>
      <c r="F54" s="160"/>
      <c r="G54" s="160"/>
      <c r="H54" s="75" t="s">
        <v>6</v>
      </c>
    </row>
    <row r="55" spans="1:8" ht="18.600000000000001" customHeight="1">
      <c r="A55" s="222" t="s">
        <v>20</v>
      </c>
      <c r="B55" s="164"/>
      <c r="C55" s="165" t="s">
        <v>6</v>
      </c>
      <c r="D55" s="165" t="s">
        <v>6</v>
      </c>
      <c r="E55" s="166" t="s">
        <v>6</v>
      </c>
      <c r="F55" s="167">
        <v>890.7697500000213</v>
      </c>
      <c r="G55" s="166" t="s">
        <v>6</v>
      </c>
      <c r="H55" s="168" t="s">
        <v>6</v>
      </c>
    </row>
    <row r="56" spans="1:8" ht="15" customHeight="1">
      <c r="A56" s="169"/>
      <c r="B56" s="3"/>
      <c r="C56" s="169"/>
      <c r="D56" s="170"/>
      <c r="E56" s="170"/>
      <c r="F56" s="170"/>
      <c r="G56" s="171"/>
      <c r="H56" s="172"/>
    </row>
    <row r="57" spans="1:8" ht="22.5" customHeight="1">
      <c r="A57" s="41"/>
      <c r="B57" s="41"/>
      <c r="C57" s="41"/>
      <c r="D57" s="3"/>
      <c r="E57" s="3" t="s">
        <v>6</v>
      </c>
      <c r="F57" s="3"/>
      <c r="G57" s="40"/>
      <c r="H57" s="39"/>
    </row>
    <row r="58" spans="1:8" ht="15" customHeight="1">
      <c r="A58" t="s">
        <v>6</v>
      </c>
      <c r="B58"/>
      <c r="C58"/>
      <c r="D58"/>
      <c r="E58"/>
      <c r="F58"/>
      <c r="G58" s="40"/>
      <c r="H58" s="39"/>
    </row>
    <row r="59" spans="1:8" ht="15" customHeight="1">
      <c r="A59"/>
      <c r="B59"/>
      <c r="C59"/>
      <c r="D59"/>
      <c r="E59" s="173" t="s">
        <v>6</v>
      </c>
      <c r="F59" s="173"/>
      <c r="G59" s="40"/>
      <c r="H59" s="39"/>
    </row>
    <row r="60" spans="1:8" ht="15" customHeight="1">
      <c r="A60" s="92"/>
      <c r="B60" s="92"/>
      <c r="C60" s="92"/>
      <c r="D60" s="174"/>
      <c r="E60" s="174"/>
      <c r="F60" s="174" t="s">
        <v>6</v>
      </c>
      <c r="G60" s="40"/>
      <c r="H60" s="39"/>
    </row>
    <row r="61" spans="1:8" ht="15" customHeight="1">
      <c r="A61" s="92"/>
      <c r="B61" s="92"/>
      <c r="C61" s="92"/>
      <c r="D61" s="174"/>
      <c r="E61" s="174"/>
      <c r="F61" s="174"/>
      <c r="G61" s="40"/>
      <c r="H61" s="39"/>
    </row>
    <row r="62" spans="1:8" ht="15" customHeight="1">
      <c r="A62" s="92"/>
      <c r="B62" s="92"/>
      <c r="C62" s="92"/>
      <c r="D62" s="174"/>
      <c r="E62" s="174"/>
      <c r="F62" s="174"/>
      <c r="G62" s="40"/>
      <c r="H62" s="39"/>
    </row>
    <row r="63" spans="1:8" ht="15" customHeight="1">
      <c r="A63" s="3"/>
      <c r="B63" s="3"/>
      <c r="C63" s="3"/>
      <c r="D63" s="3"/>
      <c r="E63" s="3"/>
      <c r="F63"/>
      <c r="G63" s="40"/>
      <c r="H63" s="39"/>
    </row>
    <row r="64" spans="1:8" ht="15" customHeight="1">
      <c r="A64" s="3"/>
      <c r="B64" s="3"/>
      <c r="C64" s="3"/>
      <c r="D64" s="3"/>
      <c r="E64" s="3"/>
      <c r="F64"/>
      <c r="G64"/>
      <c r="H64" s="39"/>
    </row>
    <row r="65" spans="1:8" ht="15" customHeight="1">
      <c r="A65" s="3"/>
      <c r="B65" s="3"/>
      <c r="C65" s="3"/>
      <c r="D65"/>
      <c r="E65"/>
      <c r="F65"/>
      <c r="G65"/>
      <c r="H65" s="39"/>
    </row>
    <row r="66" spans="1:8">
      <c r="A66" s="3"/>
      <c r="B66" s="3"/>
      <c r="C66" s="3"/>
      <c r="D66"/>
      <c r="E66"/>
      <c r="F66"/>
      <c r="G66"/>
      <c r="H66" s="39"/>
    </row>
    <row r="67" spans="1:8">
      <c r="A67" s="3"/>
      <c r="B67" s="3"/>
      <c r="C67" s="3"/>
      <c r="D67"/>
      <c r="E67"/>
      <c r="F67"/>
      <c r="G67"/>
      <c r="H67" s="39"/>
    </row>
    <row r="68" spans="1:8">
      <c r="A68" s="3"/>
      <c r="B68" s="3"/>
      <c r="C68" s="3"/>
      <c r="D68"/>
      <c r="E68"/>
      <c r="F68"/>
      <c r="G68"/>
      <c r="H68" s="39"/>
    </row>
    <row r="69" spans="1:8" ht="15">
      <c r="A69" s="3"/>
      <c r="B69" s="3"/>
      <c r="C69" s="3"/>
      <c r="D69" s="59"/>
      <c r="E69" s="59"/>
      <c r="F69" s="59"/>
      <c r="G69" s="94"/>
      <c r="H69" s="39"/>
    </row>
    <row r="70" spans="1:8" ht="15">
      <c r="A70" s="3"/>
      <c r="B70" s="3"/>
      <c r="C70" s="3"/>
      <c r="D70" s="59"/>
      <c r="E70" s="59"/>
      <c r="F70" s="59"/>
      <c r="G70" s="94"/>
      <c r="H70" s="39"/>
    </row>
    <row r="71" spans="1:8">
      <c r="A71" s="3"/>
      <c r="B71" s="3"/>
      <c r="C71" s="3"/>
      <c r="D71"/>
      <c r="E71"/>
      <c r="F71"/>
      <c r="G71"/>
      <c r="H71" s="39"/>
    </row>
    <row r="72" spans="1:8">
      <c r="A72"/>
      <c r="B72"/>
      <c r="C72"/>
      <c r="D72"/>
      <c r="E72"/>
      <c r="F72"/>
      <c r="G72"/>
      <c r="H72" s="39"/>
    </row>
    <row r="73" spans="1:8">
      <c r="A73"/>
      <c r="B73"/>
      <c r="C73"/>
      <c r="D73"/>
      <c r="E73"/>
      <c r="F73"/>
      <c r="G73"/>
      <c r="H73" s="39"/>
    </row>
    <row r="74" spans="1:8">
      <c r="A74"/>
      <c r="B74"/>
      <c r="C74"/>
      <c r="D74"/>
      <c r="E74"/>
      <c r="F74"/>
      <c r="G74"/>
      <c r="H74" s="39"/>
    </row>
    <row r="75" spans="1:8">
      <c r="A75"/>
      <c r="B75"/>
      <c r="C75"/>
      <c r="D75"/>
      <c r="E75"/>
      <c r="F75"/>
      <c r="G75"/>
      <c r="H75" s="39"/>
    </row>
    <row r="76" spans="1:8">
      <c r="A76"/>
      <c r="B76"/>
      <c r="C76"/>
      <c r="D76"/>
      <c r="E76"/>
      <c r="F76"/>
      <c r="G76"/>
      <c r="H76" s="39"/>
    </row>
    <row r="77" spans="1:8">
      <c r="H77" s="14"/>
    </row>
    <row r="78" spans="1:8">
      <c r="H78" s="14"/>
    </row>
    <row r="79" spans="1:8">
      <c r="H79" s="14"/>
    </row>
    <row r="80" spans="1:8">
      <c r="H80" s="14"/>
    </row>
    <row r="81" spans="8:8">
      <c r="H81" s="14"/>
    </row>
    <row r="82" spans="8:8">
      <c r="H82" s="14"/>
    </row>
    <row r="83" spans="8:8">
      <c r="H83" s="14"/>
    </row>
    <row r="84" spans="8:8">
      <c r="H84" s="14"/>
    </row>
    <row r="85" spans="8:8">
      <c r="H85" s="14"/>
    </row>
    <row r="86" spans="8:8">
      <c r="H86" s="14"/>
    </row>
    <row r="87" spans="8:8">
      <c r="H87" s="14"/>
    </row>
    <row r="88" spans="8:8">
      <c r="H88" s="14"/>
    </row>
    <row r="89" spans="8:8">
      <c r="H89" s="14"/>
    </row>
    <row r="90" spans="8:8">
      <c r="H90" s="14"/>
    </row>
    <row r="91" spans="8:8">
      <c r="H91" s="14"/>
    </row>
  </sheetData>
  <mergeCells count="7">
    <mergeCell ref="A1:H1"/>
    <mergeCell ref="A2:H2"/>
    <mergeCell ref="A7:A8"/>
    <mergeCell ref="A3:H3"/>
    <mergeCell ref="A4:H4"/>
    <mergeCell ref="B7:F7"/>
    <mergeCell ref="H7:H8"/>
  </mergeCells>
  <phoneticPr fontId="2" type="noConversion"/>
  <pageMargins left="1.1417322834645669" right="0.86614173228346458" top="0.6692913385826772" bottom="0.59055118110236227" header="0.51181102362204722" footer="0.51181102362204722"/>
  <pageSetup scale="85" firstPageNumber="0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Hoja16">
    <tabColor theme="6" tint="-0.249977111117893"/>
  </sheetPr>
  <dimension ref="A1:Q189"/>
  <sheetViews>
    <sheetView showGridLines="0" showZeros="0" workbookViewId="0">
      <selection activeCell="P17" sqref="P17"/>
    </sheetView>
  </sheetViews>
  <sheetFormatPr baseColWidth="10" defaultColWidth="11.42578125" defaultRowHeight="12.75"/>
  <cols>
    <col min="1" max="1" width="33.7109375" style="6" customWidth="1"/>
    <col min="2" max="2" width="12.42578125" style="6" customWidth="1"/>
    <col min="3" max="3" width="13.5703125" style="6" customWidth="1"/>
    <col min="4" max="4" width="11.28515625" style="6" customWidth="1"/>
    <col min="5" max="5" width="10.42578125" style="6" hidden="1" customWidth="1"/>
    <col min="6" max="7" width="11.42578125" style="6" customWidth="1"/>
    <col min="8" max="8" width="13.140625" style="6" customWidth="1"/>
    <col min="9" max="9" width="10.28515625" style="6" customWidth="1"/>
    <col min="10" max="10" width="0.140625" style="6" hidden="1" customWidth="1"/>
    <col min="11" max="11" width="9.5703125" style="6" customWidth="1"/>
    <col min="12" max="12" width="16.7109375" hidden="1" customWidth="1"/>
    <col min="13" max="13" width="13.5703125" customWidth="1"/>
    <col min="14" max="14" width="12.7109375" bestFit="1" customWidth="1"/>
  </cols>
  <sheetData>
    <row r="1" spans="1:14" ht="18" customHeight="1">
      <c r="A1" s="486" t="s">
        <v>259</v>
      </c>
      <c r="B1" s="486"/>
      <c r="C1" s="486"/>
      <c r="D1" s="486"/>
      <c r="E1" s="486"/>
      <c r="F1" s="486"/>
      <c r="G1" s="486"/>
      <c r="H1" s="486"/>
      <c r="I1" s="486"/>
      <c r="J1" s="486"/>
      <c r="K1" s="486"/>
    </row>
    <row r="2" spans="1:14" ht="18" customHeight="1">
      <c r="A2" s="486" t="s">
        <v>151</v>
      </c>
      <c r="B2" s="486"/>
      <c r="C2" s="486"/>
      <c r="D2" s="486"/>
      <c r="E2" s="486"/>
      <c r="F2" s="486"/>
      <c r="G2" s="486"/>
      <c r="H2" s="486"/>
      <c r="I2" s="486"/>
      <c r="J2" s="486"/>
      <c r="K2" s="486"/>
    </row>
    <row r="3" spans="1:14" ht="18" customHeight="1">
      <c r="A3" s="486" t="s">
        <v>195</v>
      </c>
      <c r="B3" s="486"/>
      <c r="C3" s="486"/>
      <c r="D3" s="486"/>
      <c r="E3" s="486"/>
      <c r="F3" s="486"/>
      <c r="G3" s="486"/>
      <c r="H3" s="486"/>
      <c r="I3" s="486"/>
      <c r="J3" s="486"/>
      <c r="K3" s="486"/>
    </row>
    <row r="4" spans="1:14" ht="18" customHeight="1">
      <c r="A4" s="486" t="s">
        <v>367</v>
      </c>
      <c r="B4" s="486"/>
      <c r="C4" s="486"/>
      <c r="D4" s="486"/>
      <c r="E4" s="486"/>
      <c r="F4" s="486"/>
      <c r="G4" s="486"/>
      <c r="H4" s="486"/>
      <c r="I4" s="486"/>
      <c r="J4" s="486"/>
      <c r="K4" s="486"/>
    </row>
    <row r="5" spans="1:14" ht="13.5" thickBot="1">
      <c r="A5" s="3" t="s">
        <v>6</v>
      </c>
      <c r="B5" s="3"/>
      <c r="C5" s="3"/>
      <c r="D5" s="3"/>
      <c r="E5" s="3"/>
      <c r="F5" s="3"/>
      <c r="G5" s="3"/>
      <c r="H5" s="3"/>
      <c r="I5" s="3"/>
      <c r="J5" s="3"/>
      <c r="K5" s="3" t="s">
        <v>6</v>
      </c>
      <c r="L5" t="s">
        <v>6</v>
      </c>
    </row>
    <row r="6" spans="1:14" ht="20.100000000000001" customHeight="1">
      <c r="A6" s="521" t="s">
        <v>0</v>
      </c>
      <c r="B6" s="525" t="s">
        <v>58</v>
      </c>
      <c r="C6" s="527" t="s">
        <v>48</v>
      </c>
      <c r="D6" s="528"/>
      <c r="E6" s="528"/>
      <c r="F6" s="528"/>
      <c r="G6" s="528"/>
      <c r="H6" s="529"/>
      <c r="I6" s="320" t="s">
        <v>15</v>
      </c>
      <c r="J6" s="321"/>
      <c r="K6" s="523" t="s">
        <v>337</v>
      </c>
      <c r="L6" t="s">
        <v>6</v>
      </c>
    </row>
    <row r="7" spans="1:14" ht="21.75" customHeight="1">
      <c r="A7" s="522"/>
      <c r="B7" s="526"/>
      <c r="C7" s="322" t="s">
        <v>10</v>
      </c>
      <c r="D7" s="322" t="s">
        <v>2</v>
      </c>
      <c r="E7" s="380" t="s">
        <v>28</v>
      </c>
      <c r="F7" s="323" t="s">
        <v>335</v>
      </c>
      <c r="G7" s="324" t="s">
        <v>285</v>
      </c>
      <c r="H7" s="323" t="s">
        <v>143</v>
      </c>
      <c r="I7" s="316" t="s">
        <v>16</v>
      </c>
      <c r="J7" s="316" t="s">
        <v>17</v>
      </c>
      <c r="K7" s="524"/>
      <c r="L7" t="s">
        <v>3</v>
      </c>
      <c r="M7" t="s">
        <v>6</v>
      </c>
    </row>
    <row r="8" spans="1:14" ht="7.9" customHeight="1">
      <c r="A8" s="311"/>
      <c r="B8" s="312"/>
      <c r="C8" s="313"/>
      <c r="D8" s="313"/>
      <c r="E8" s="381"/>
      <c r="F8" s="313"/>
      <c r="G8" s="313"/>
      <c r="H8" s="313"/>
      <c r="I8" s="313"/>
      <c r="J8" s="313"/>
      <c r="K8" s="314"/>
    </row>
    <row r="9" spans="1:14" ht="24.75" customHeight="1">
      <c r="A9" s="315" t="s">
        <v>50</v>
      </c>
      <c r="B9" s="325">
        <v>234334098</v>
      </c>
      <c r="C9" s="325">
        <v>177778478.56999999</v>
      </c>
      <c r="D9" s="325">
        <v>155975265.56999999</v>
      </c>
      <c r="E9" s="382">
        <v>14072895.150000002</v>
      </c>
      <c r="F9" s="325">
        <v>118407760.10000001</v>
      </c>
      <c r="G9" s="325">
        <v>98211784.289999992</v>
      </c>
      <c r="H9" s="325">
        <v>102674376.22000001</v>
      </c>
      <c r="I9" s="325">
        <v>37567505.469999984</v>
      </c>
      <c r="J9" s="325">
        <v>59370718.469999984</v>
      </c>
      <c r="K9" s="339">
        <v>75.914446862640474</v>
      </c>
      <c r="L9">
        <f>84817700.79</f>
        <v>84817700.790000007</v>
      </c>
    </row>
    <row r="10" spans="1:14" ht="11.1" customHeight="1">
      <c r="A10" s="175"/>
      <c r="B10" s="176"/>
      <c r="C10" s="177"/>
      <c r="D10" s="177"/>
      <c r="E10" s="383"/>
      <c r="F10" s="177" t="s">
        <v>6</v>
      </c>
      <c r="G10" s="177"/>
      <c r="H10" s="177" t="s">
        <v>6</v>
      </c>
      <c r="I10" s="177" t="s">
        <v>6</v>
      </c>
      <c r="J10" s="177" t="s">
        <v>6</v>
      </c>
      <c r="K10" s="178" t="s">
        <v>6</v>
      </c>
      <c r="L10" t="s">
        <v>6</v>
      </c>
    </row>
    <row r="11" spans="1:14">
      <c r="A11" s="337" t="s">
        <v>226</v>
      </c>
      <c r="B11" s="328">
        <v>158641933</v>
      </c>
      <c r="C11" s="328">
        <v>146817174.56999999</v>
      </c>
      <c r="D11" s="328">
        <v>125013961.56999999</v>
      </c>
      <c r="E11" s="384">
        <v>11089016.710000001</v>
      </c>
      <c r="F11" s="328">
        <v>97565324.960000008</v>
      </c>
      <c r="G11" s="328">
        <v>89158491.379999995</v>
      </c>
      <c r="H11" s="328">
        <v>93822177.820000008</v>
      </c>
      <c r="I11" s="328">
        <v>27448636.609999985</v>
      </c>
      <c r="J11" s="328">
        <v>61076608.039999992</v>
      </c>
      <c r="K11" s="329">
        <v>78.043543084881392</v>
      </c>
      <c r="L11">
        <f>71948551.65-1</f>
        <v>71948550.650000006</v>
      </c>
      <c r="N11" t="s">
        <v>6</v>
      </c>
    </row>
    <row r="12" spans="1:14" ht="10.35" customHeight="1">
      <c r="A12" s="54"/>
      <c r="B12" s="338"/>
      <c r="C12" s="328"/>
      <c r="D12" s="328"/>
      <c r="E12" s="384"/>
      <c r="F12" s="328" t="s">
        <v>6</v>
      </c>
      <c r="G12" s="328"/>
      <c r="H12" s="328"/>
      <c r="I12" s="328"/>
      <c r="J12" s="328" t="s">
        <v>6</v>
      </c>
      <c r="K12" s="329"/>
      <c r="L12" t="s">
        <v>6</v>
      </c>
    </row>
    <row r="13" spans="1:14" ht="18" customHeight="1">
      <c r="A13" s="337" t="s">
        <v>228</v>
      </c>
      <c r="B13" s="328">
        <v>145122874</v>
      </c>
      <c r="C13" s="328">
        <v>139257259.94</v>
      </c>
      <c r="D13" s="328">
        <v>117454046.94</v>
      </c>
      <c r="E13" s="384">
        <v>9998886.5</v>
      </c>
      <c r="F13" s="328">
        <v>94520313.950000003</v>
      </c>
      <c r="G13" s="328">
        <v>86132533.599999994</v>
      </c>
      <c r="H13" s="328">
        <v>90845184.480000004</v>
      </c>
      <c r="I13" s="328">
        <v>22933732.989999995</v>
      </c>
      <c r="J13" s="328">
        <v>50602560.049999997</v>
      </c>
      <c r="K13" s="329">
        <v>80.4742930639798</v>
      </c>
      <c r="L13">
        <v>71049250.590000004</v>
      </c>
      <c r="M13" s="1" t="s">
        <v>6</v>
      </c>
    </row>
    <row r="14" spans="1:14" ht="11.1" customHeight="1">
      <c r="A14" s="54"/>
      <c r="B14" s="176"/>
      <c r="C14" s="177"/>
      <c r="D14" s="177"/>
      <c r="E14" s="383"/>
      <c r="F14" s="177" t="s">
        <v>6</v>
      </c>
      <c r="G14" s="177"/>
      <c r="H14" s="177"/>
      <c r="I14" s="177"/>
      <c r="J14" s="177"/>
      <c r="K14" s="178"/>
      <c r="L14" t="s">
        <v>6</v>
      </c>
    </row>
    <row r="15" spans="1:14" ht="18" customHeight="1">
      <c r="A15" s="332" t="s">
        <v>51</v>
      </c>
      <c r="B15" s="330">
        <v>116348656</v>
      </c>
      <c r="C15" s="330">
        <v>118097846</v>
      </c>
      <c r="D15" s="330">
        <v>97787434</v>
      </c>
      <c r="E15" s="385">
        <v>8917842.3699999992</v>
      </c>
      <c r="F15" s="330">
        <v>84343567.030000001</v>
      </c>
      <c r="G15" s="330">
        <v>77911640.299999997</v>
      </c>
      <c r="H15" s="330">
        <v>83205442.670000002</v>
      </c>
      <c r="I15" s="330">
        <v>13443866.969999999</v>
      </c>
      <c r="J15" s="330">
        <v>33754278.969999999</v>
      </c>
      <c r="K15" s="331">
        <v>86.251948312704471</v>
      </c>
      <c r="L15">
        <v>67328817.609999999</v>
      </c>
    </row>
    <row r="16" spans="1:14" ht="18" customHeight="1">
      <c r="A16" s="332" t="s">
        <v>155</v>
      </c>
      <c r="B16" s="330">
        <v>18526746</v>
      </c>
      <c r="C16" s="330">
        <v>13390001.719999999</v>
      </c>
      <c r="D16" s="330">
        <v>11897200.719999999</v>
      </c>
      <c r="E16" s="385">
        <v>739551.99999999988</v>
      </c>
      <c r="F16" s="330">
        <v>5753795.4600000009</v>
      </c>
      <c r="G16" s="330">
        <v>4957331.43</v>
      </c>
      <c r="H16" s="330">
        <v>4472086.129999999</v>
      </c>
      <c r="I16" s="330">
        <v>6143405.2599999979</v>
      </c>
      <c r="J16" s="330">
        <v>7636206.2599999979</v>
      </c>
      <c r="K16" s="331">
        <v>48.362598861827067</v>
      </c>
      <c r="L16">
        <v>2361674.9099999997</v>
      </c>
    </row>
    <row r="17" spans="1:16" ht="18" customHeight="1">
      <c r="A17" s="332" t="s">
        <v>52</v>
      </c>
      <c r="B17" s="330">
        <v>7743903</v>
      </c>
      <c r="C17" s="330">
        <v>5580447.5899999999</v>
      </c>
      <c r="D17" s="330">
        <v>5580447.5899999999</v>
      </c>
      <c r="E17" s="385">
        <v>234442.38000000003</v>
      </c>
      <c r="F17" s="330">
        <v>2934470.88</v>
      </c>
      <c r="G17" s="330">
        <v>2209697.75</v>
      </c>
      <c r="H17" s="330">
        <v>2111890.54</v>
      </c>
      <c r="I17" s="330">
        <v>4809432.12</v>
      </c>
      <c r="J17" s="330">
        <v>2645976.71</v>
      </c>
      <c r="K17" s="331">
        <v>52.584865867363163</v>
      </c>
      <c r="L17">
        <v>1178096.594</v>
      </c>
    </row>
    <row r="18" spans="1:16" ht="18.75" customHeight="1">
      <c r="A18" s="332" t="s">
        <v>278</v>
      </c>
      <c r="B18" s="330">
        <v>2503569</v>
      </c>
      <c r="C18" s="330">
        <v>2188964.63</v>
      </c>
      <c r="D18" s="330">
        <v>2188964.63</v>
      </c>
      <c r="E18" s="385">
        <v>107049.75</v>
      </c>
      <c r="F18" s="330">
        <v>1488480.58</v>
      </c>
      <c r="G18" s="330">
        <v>1053864.1199999999</v>
      </c>
      <c r="H18" s="330">
        <v>1055765.1400000001</v>
      </c>
      <c r="I18" s="330">
        <v>503301.24</v>
      </c>
      <c r="J18" s="330">
        <v>700484.04999999981</v>
      </c>
      <c r="K18" s="331">
        <v>67.999297914649276</v>
      </c>
      <c r="L18">
        <v>105848.37</v>
      </c>
      <c r="N18" s="19"/>
    </row>
    <row r="19" spans="1:16" ht="9.75" customHeight="1">
      <c r="A19" s="54"/>
      <c r="B19" s="326"/>
      <c r="C19" s="326"/>
      <c r="D19" s="326"/>
      <c r="E19" s="386"/>
      <c r="F19" s="326" t="s">
        <v>6</v>
      </c>
      <c r="G19" s="326"/>
      <c r="H19" s="326"/>
      <c r="I19" s="326"/>
      <c r="J19" s="326"/>
      <c r="K19" s="327" t="s">
        <v>6</v>
      </c>
      <c r="L19" t="s">
        <v>6</v>
      </c>
      <c r="P19" t="s">
        <v>6</v>
      </c>
    </row>
    <row r="20" spans="1:16" ht="18" customHeight="1">
      <c r="A20" s="337" t="s">
        <v>229</v>
      </c>
      <c r="B20" s="328">
        <v>13519059</v>
      </c>
      <c r="C20" s="328">
        <v>7559914.6299999999</v>
      </c>
      <c r="D20" s="328">
        <v>7559914.6299999999</v>
      </c>
      <c r="E20" s="384">
        <v>1090130.21</v>
      </c>
      <c r="F20" s="328">
        <v>3045012.01</v>
      </c>
      <c r="G20" s="328">
        <v>3025957.7800000003</v>
      </c>
      <c r="H20" s="328">
        <v>2976993.3400000003</v>
      </c>
      <c r="I20" s="328">
        <v>4514902.62</v>
      </c>
      <c r="J20" s="328">
        <v>4514902.62</v>
      </c>
      <c r="K20" s="329">
        <v>40.278391477021216</v>
      </c>
      <c r="L20">
        <v>899301.06000000017</v>
      </c>
    </row>
    <row r="21" spans="1:16" ht="12.75" customHeight="1">
      <c r="A21" s="54" t="s">
        <v>141</v>
      </c>
      <c r="B21" s="326"/>
      <c r="C21" s="326"/>
      <c r="D21" s="326"/>
      <c r="E21" s="386"/>
      <c r="F21" s="326" t="s">
        <v>6</v>
      </c>
      <c r="G21" s="326"/>
      <c r="H21" s="326"/>
      <c r="I21" s="326"/>
      <c r="J21" s="326"/>
      <c r="K21" s="327" t="s">
        <v>6</v>
      </c>
      <c r="L21" t="s">
        <v>6</v>
      </c>
    </row>
    <row r="22" spans="1:16" ht="18" customHeight="1">
      <c r="A22" s="332" t="s">
        <v>334</v>
      </c>
      <c r="B22" s="326">
        <v>13393044</v>
      </c>
      <c r="C22" s="326">
        <v>7510268.1699999999</v>
      </c>
      <c r="D22" s="326">
        <v>7510268.1699999999</v>
      </c>
      <c r="E22" s="386">
        <v>1090130.21</v>
      </c>
      <c r="F22" s="326">
        <v>2995365.5500000003</v>
      </c>
      <c r="G22" s="326">
        <v>2976311.3200000003</v>
      </c>
      <c r="H22" s="326">
        <v>2976093.3400000003</v>
      </c>
      <c r="I22" s="326">
        <v>4514902.6199999992</v>
      </c>
      <c r="J22" s="326">
        <v>4514902.6199999992</v>
      </c>
      <c r="K22" s="327">
        <v>39.883603117729955</v>
      </c>
      <c r="L22">
        <v>59671.520000000004</v>
      </c>
    </row>
    <row r="23" spans="1:16" ht="12.75" hidden="1" customHeight="1">
      <c r="A23" s="54" t="s">
        <v>53</v>
      </c>
      <c r="B23" s="326"/>
      <c r="C23" s="326" t="s">
        <v>6</v>
      </c>
      <c r="D23" s="326" t="s">
        <v>6</v>
      </c>
      <c r="E23" s="386"/>
      <c r="F23" s="326" t="e">
        <v>#REF!</v>
      </c>
      <c r="G23" s="330">
        <v>20410.53</v>
      </c>
      <c r="H23" s="326"/>
      <c r="I23" s="326"/>
      <c r="J23" s="330" t="e">
        <v>#VALUE!</v>
      </c>
      <c r="K23" s="327" t="s">
        <v>6</v>
      </c>
      <c r="L23">
        <v>1231</v>
      </c>
    </row>
    <row r="24" spans="1:16" ht="12.75" hidden="1" customHeight="1">
      <c r="A24" s="54" t="s">
        <v>156</v>
      </c>
      <c r="B24" s="326"/>
      <c r="C24" s="326"/>
      <c r="D24" s="326"/>
      <c r="E24" s="386"/>
      <c r="F24" s="326" t="e">
        <v>#REF!</v>
      </c>
      <c r="G24" s="330">
        <v>5657.84</v>
      </c>
      <c r="H24" s="326"/>
      <c r="I24" s="326"/>
      <c r="J24" s="330" t="e">
        <v>#REF!</v>
      </c>
      <c r="K24" s="327" t="s">
        <v>6</v>
      </c>
      <c r="L24">
        <v>1231</v>
      </c>
    </row>
    <row r="25" spans="1:16" ht="12.75" hidden="1" customHeight="1">
      <c r="A25" s="54" t="s">
        <v>157</v>
      </c>
      <c r="B25" s="326"/>
      <c r="C25" s="326"/>
      <c r="D25" s="326"/>
      <c r="E25" s="386"/>
      <c r="F25" s="326" t="e">
        <v>#REF!</v>
      </c>
      <c r="G25" s="330">
        <v>37776.199999999997</v>
      </c>
      <c r="H25" s="326"/>
      <c r="I25" s="326"/>
      <c r="J25" s="330" t="e">
        <v>#REF!</v>
      </c>
      <c r="K25" s="327" t="s">
        <v>6</v>
      </c>
      <c r="L25">
        <v>1231</v>
      </c>
    </row>
    <row r="26" spans="1:16" ht="12.75" hidden="1" customHeight="1">
      <c r="A26" s="54" t="s">
        <v>54</v>
      </c>
      <c r="B26" s="326"/>
      <c r="C26" s="326"/>
      <c r="D26" s="326"/>
      <c r="E26" s="386"/>
      <c r="F26" s="326" t="e">
        <v>#REF!</v>
      </c>
      <c r="G26" s="326"/>
      <c r="H26" s="326"/>
      <c r="I26" s="326"/>
      <c r="J26" s="330" t="e">
        <v>#REF!</v>
      </c>
      <c r="K26" s="327" t="s">
        <v>6</v>
      </c>
      <c r="L26">
        <v>1231</v>
      </c>
    </row>
    <row r="27" spans="1:16" ht="12.75" customHeight="1">
      <c r="A27" s="54"/>
      <c r="B27" s="326"/>
      <c r="C27" s="326"/>
      <c r="D27" s="326"/>
      <c r="E27" s="386"/>
      <c r="F27" s="326"/>
      <c r="G27" s="326"/>
      <c r="H27" s="326"/>
      <c r="I27" s="326"/>
      <c r="J27" s="330">
        <v>0</v>
      </c>
      <c r="K27" s="327"/>
    </row>
    <row r="28" spans="1:16" ht="18" customHeight="1">
      <c r="A28" s="332" t="s">
        <v>224</v>
      </c>
      <c r="B28" s="330">
        <v>13393044</v>
      </c>
      <c r="C28" s="330">
        <v>7510268.1699999999</v>
      </c>
      <c r="D28" s="330">
        <v>7510268.1699999999</v>
      </c>
      <c r="E28" s="385">
        <v>1090130.21</v>
      </c>
      <c r="F28" s="330">
        <v>2995365.5500000003</v>
      </c>
      <c r="G28" s="330">
        <v>2976311.3200000003</v>
      </c>
      <c r="H28" s="330">
        <v>2976093.3400000003</v>
      </c>
      <c r="I28" s="330">
        <v>4514902.6199999992</v>
      </c>
      <c r="J28" s="330">
        <v>4514902.6199999992</v>
      </c>
      <c r="K28" s="331">
        <v>39.883603117729955</v>
      </c>
      <c r="L28">
        <v>59671.520000000004</v>
      </c>
      <c r="N28" s="1"/>
      <c r="O28" s="1"/>
    </row>
    <row r="29" spans="1:16" ht="18" customHeight="1">
      <c r="A29" s="332" t="s">
        <v>225</v>
      </c>
      <c r="B29" s="330"/>
      <c r="C29" s="330" t="s">
        <v>6</v>
      </c>
      <c r="D29" s="330" t="s">
        <v>6</v>
      </c>
      <c r="E29" s="385"/>
      <c r="F29" s="330" t="s">
        <v>6</v>
      </c>
      <c r="G29" s="330"/>
      <c r="H29" s="330"/>
      <c r="I29" s="330"/>
      <c r="J29" s="330" t="s">
        <v>6</v>
      </c>
      <c r="K29" s="331" t="s">
        <v>6</v>
      </c>
      <c r="L29" t="s">
        <v>6</v>
      </c>
    </row>
    <row r="30" spans="1:16" ht="18" customHeight="1">
      <c r="A30" s="332" t="s">
        <v>284</v>
      </c>
      <c r="B30" s="330"/>
      <c r="C30" s="330" t="s">
        <v>6</v>
      </c>
      <c r="D30" s="330" t="s">
        <v>6</v>
      </c>
      <c r="E30" s="385"/>
      <c r="F30" s="330" t="s">
        <v>6</v>
      </c>
      <c r="G30" s="330"/>
      <c r="H30" s="330"/>
      <c r="I30" s="330"/>
      <c r="J30" s="330" t="s">
        <v>6</v>
      </c>
      <c r="K30" s="331" t="s">
        <v>6</v>
      </c>
      <c r="L30">
        <v>0</v>
      </c>
      <c r="N30" s="1"/>
    </row>
    <row r="31" spans="1:16" ht="18" customHeight="1">
      <c r="A31" s="332" t="s">
        <v>223</v>
      </c>
      <c r="B31" s="330">
        <v>126015</v>
      </c>
      <c r="C31" s="330">
        <v>40579.950000000004</v>
      </c>
      <c r="D31" s="330">
        <v>40579.950000000004</v>
      </c>
      <c r="E31" s="385">
        <v>0</v>
      </c>
      <c r="F31" s="330">
        <v>40579.949999999997</v>
      </c>
      <c r="G31" s="330">
        <v>40579.949999999997</v>
      </c>
      <c r="H31" s="330">
        <v>900</v>
      </c>
      <c r="I31" s="330">
        <v>0</v>
      </c>
      <c r="J31" s="330">
        <v>0</v>
      </c>
      <c r="K31" s="331">
        <v>99.999999999999972</v>
      </c>
      <c r="L31">
        <v>5963.5599999999995</v>
      </c>
    </row>
    <row r="32" spans="1:16" ht="18" customHeight="1">
      <c r="A32" s="332" t="s">
        <v>358</v>
      </c>
      <c r="B32" s="330"/>
      <c r="C32" s="330">
        <v>45000</v>
      </c>
      <c r="D32" s="330">
        <v>45000</v>
      </c>
      <c r="E32" s="385"/>
      <c r="F32" s="330">
        <v>9065.51</v>
      </c>
      <c r="G32" s="330">
        <v>9066.51</v>
      </c>
      <c r="H32" s="330"/>
      <c r="I32" s="330">
        <v>35934.49</v>
      </c>
      <c r="J32" s="330"/>
      <c r="K32" s="331">
        <v>20.145577777777778</v>
      </c>
    </row>
    <row r="33" spans="1:17" ht="12.6" customHeight="1">
      <c r="A33" s="54" t="s">
        <v>6</v>
      </c>
      <c r="B33" s="326"/>
      <c r="C33" s="326"/>
      <c r="D33" s="326"/>
      <c r="E33" s="386"/>
      <c r="F33" s="326"/>
      <c r="G33" s="326"/>
      <c r="H33" s="326"/>
      <c r="I33" s="326"/>
      <c r="J33" s="326"/>
      <c r="K33" s="327"/>
    </row>
    <row r="34" spans="1:17" ht="7.9" customHeight="1">
      <c r="A34" s="54" t="s">
        <v>6</v>
      </c>
      <c r="B34" s="326"/>
      <c r="C34" s="326"/>
      <c r="D34" s="326"/>
      <c r="E34" s="386"/>
      <c r="F34" s="326" t="s">
        <v>6</v>
      </c>
      <c r="G34" s="326"/>
      <c r="H34" s="326"/>
      <c r="I34" s="326" t="s">
        <v>6</v>
      </c>
      <c r="J34" s="326" t="s">
        <v>6</v>
      </c>
      <c r="K34" s="327" t="s">
        <v>6</v>
      </c>
      <c r="L34">
        <v>0</v>
      </c>
    </row>
    <row r="35" spans="1:17">
      <c r="A35" s="337" t="s">
        <v>227</v>
      </c>
      <c r="B35" s="328">
        <v>75692165</v>
      </c>
      <c r="C35" s="328">
        <v>30961304</v>
      </c>
      <c r="D35" s="328">
        <v>30961304</v>
      </c>
      <c r="E35" s="384">
        <v>2983878.4400000009</v>
      </c>
      <c r="F35" s="328">
        <v>20842435.140000001</v>
      </c>
      <c r="G35" s="328">
        <v>9053292.910000002</v>
      </c>
      <c r="H35" s="328">
        <v>8852198.4000000022</v>
      </c>
      <c r="I35" s="328">
        <v>10118868.859999999</v>
      </c>
      <c r="J35" s="328">
        <v>10118868.859999999</v>
      </c>
      <c r="K35" s="329">
        <v>67.317691593351498</v>
      </c>
      <c r="L35">
        <v>12869150.130000001</v>
      </c>
    </row>
    <row r="36" spans="1:17" ht="4.5" customHeight="1">
      <c r="A36" s="54"/>
      <c r="B36" s="328"/>
      <c r="C36" s="328" t="s">
        <v>6</v>
      </c>
      <c r="D36" s="402" t="s">
        <v>6</v>
      </c>
      <c r="E36" s="387"/>
      <c r="F36" s="328" t="s">
        <v>6</v>
      </c>
      <c r="G36" s="328"/>
      <c r="H36" s="6" t="s">
        <v>6</v>
      </c>
      <c r="I36" s="328"/>
      <c r="J36" s="328"/>
      <c r="K36" s="329" t="s">
        <v>6</v>
      </c>
      <c r="L36" t="s">
        <v>6</v>
      </c>
    </row>
    <row r="37" spans="1:17">
      <c r="A37" s="337" t="s">
        <v>230</v>
      </c>
      <c r="B37" s="328">
        <v>75692165</v>
      </c>
      <c r="C37" s="328">
        <v>30961304</v>
      </c>
      <c r="D37" s="328">
        <v>30961304</v>
      </c>
      <c r="E37" s="384">
        <v>2983878.4400000009</v>
      </c>
      <c r="F37" s="328">
        <v>20842435.140000001</v>
      </c>
      <c r="G37" s="328">
        <v>9053292.910000002</v>
      </c>
      <c r="H37" s="328">
        <v>8852198.4000000022</v>
      </c>
      <c r="I37" s="328">
        <v>10118868.859999999</v>
      </c>
      <c r="J37" s="328">
        <v>10118868.859999999</v>
      </c>
      <c r="K37" s="329">
        <v>67.317691593351498</v>
      </c>
      <c r="L37">
        <v>12869150.130000001</v>
      </c>
      <c r="M37" s="1" t="s">
        <v>6</v>
      </c>
      <c r="N37" t="s">
        <v>6</v>
      </c>
    </row>
    <row r="38" spans="1:17" ht="6" customHeight="1">
      <c r="A38" s="54"/>
      <c r="B38" s="326"/>
      <c r="C38" s="326"/>
      <c r="D38" s="326"/>
      <c r="E38" s="386"/>
      <c r="F38" s="326" t="s">
        <v>6</v>
      </c>
      <c r="G38" s="326"/>
      <c r="H38" s="326"/>
      <c r="I38" s="326" t="s">
        <v>6</v>
      </c>
      <c r="J38" s="326" t="s">
        <v>6</v>
      </c>
      <c r="K38" s="327"/>
      <c r="L38" t="s">
        <v>6</v>
      </c>
    </row>
    <row r="39" spans="1:17">
      <c r="A39" s="332" t="s">
        <v>158</v>
      </c>
      <c r="B39" s="330">
        <v>28748221</v>
      </c>
      <c r="C39" s="330">
        <v>7033533</v>
      </c>
      <c r="D39" s="330">
        <v>7033533</v>
      </c>
      <c r="E39" s="385">
        <v>419513.39</v>
      </c>
      <c r="F39" s="385">
        <v>3910377.39</v>
      </c>
      <c r="G39" s="330">
        <v>1183966.72</v>
      </c>
      <c r="H39" s="330">
        <v>1180097.56</v>
      </c>
      <c r="I39" s="330">
        <v>3123155.61</v>
      </c>
      <c r="J39" s="330">
        <v>3123155.61</v>
      </c>
      <c r="K39" s="331">
        <v>55.596204496374725</v>
      </c>
      <c r="L39" s="26">
        <v>12221531.41</v>
      </c>
      <c r="N39" s="1"/>
      <c r="O39" s="1"/>
      <c r="Q39" s="16"/>
    </row>
    <row r="40" spans="1:17">
      <c r="A40" s="332" t="s">
        <v>165</v>
      </c>
      <c r="B40" s="330">
        <v>25866664</v>
      </c>
      <c r="C40" s="330">
        <v>15621099</v>
      </c>
      <c r="D40" s="330">
        <v>15621099</v>
      </c>
      <c r="E40" s="385">
        <v>2247788.3900000006</v>
      </c>
      <c r="F40" s="330">
        <v>11586815.090000002</v>
      </c>
      <c r="G40" s="330">
        <v>4920854.5900000017</v>
      </c>
      <c r="H40" s="330">
        <v>4829492.5200000014</v>
      </c>
      <c r="I40" s="330">
        <v>4034283.9099999983</v>
      </c>
      <c r="J40" s="330">
        <v>4034283.9099999983</v>
      </c>
      <c r="K40" s="331">
        <v>74.174135187287405</v>
      </c>
      <c r="L40" s="26">
        <v>647618.71999999986</v>
      </c>
      <c r="N40" s="1"/>
      <c r="O40" s="1"/>
      <c r="Q40" s="16"/>
    </row>
    <row r="41" spans="1:17">
      <c r="A41" s="332" t="s">
        <v>166</v>
      </c>
      <c r="B41" s="330">
        <v>21077280</v>
      </c>
      <c r="C41" s="330">
        <v>8306672</v>
      </c>
      <c r="D41" s="330">
        <v>8306672</v>
      </c>
      <c r="E41" s="385">
        <v>316576.65999999997</v>
      </c>
      <c r="F41" s="330">
        <v>5345242.66</v>
      </c>
      <c r="G41" s="330">
        <v>2948471.6</v>
      </c>
      <c r="H41" s="330">
        <v>2842608.32</v>
      </c>
      <c r="I41" s="330">
        <v>2961429.34</v>
      </c>
      <c r="J41" s="330">
        <v>2961429.34</v>
      </c>
      <c r="K41" s="331">
        <v>64.348786854711491</v>
      </c>
      <c r="L41" s="26">
        <v>0</v>
      </c>
      <c r="N41" s="1"/>
      <c r="O41" s="1"/>
    </row>
    <row r="42" spans="1:17" ht="7.5" customHeight="1">
      <c r="A42" s="54"/>
      <c r="B42" s="326"/>
      <c r="C42" s="326"/>
      <c r="D42" s="326"/>
      <c r="E42" s="386"/>
      <c r="F42" s="326" t="s">
        <v>6</v>
      </c>
      <c r="G42" s="326"/>
      <c r="H42" s="326"/>
      <c r="I42" s="326" t="s">
        <v>6</v>
      </c>
      <c r="J42" s="326" t="s">
        <v>6</v>
      </c>
      <c r="K42" s="327" t="s">
        <v>6</v>
      </c>
      <c r="L42" t="s">
        <v>6</v>
      </c>
    </row>
    <row r="43" spans="1:17">
      <c r="A43" s="337" t="s">
        <v>231</v>
      </c>
      <c r="B43" s="326"/>
      <c r="C43" s="326">
        <v>0</v>
      </c>
      <c r="D43" s="326">
        <v>0</v>
      </c>
      <c r="E43" s="386"/>
      <c r="F43" s="326" t="s">
        <v>6</v>
      </c>
      <c r="G43" s="326"/>
      <c r="H43" s="326">
        <v>0</v>
      </c>
      <c r="I43" s="326" t="s">
        <v>6</v>
      </c>
      <c r="J43" s="326" t="s">
        <v>6</v>
      </c>
      <c r="K43" s="327" t="s">
        <v>6</v>
      </c>
      <c r="L43" t="s">
        <v>6</v>
      </c>
    </row>
    <row r="44" spans="1:17" ht="9" customHeight="1">
      <c r="A44" s="332"/>
      <c r="B44" s="326"/>
      <c r="C44" s="326"/>
      <c r="D44" s="326"/>
      <c r="E44" s="386"/>
      <c r="F44" s="326" t="s">
        <v>6</v>
      </c>
      <c r="G44" s="326"/>
      <c r="H44" s="326" t="s">
        <v>6</v>
      </c>
      <c r="I44" s="326" t="s">
        <v>6</v>
      </c>
      <c r="J44" s="326" t="s">
        <v>6</v>
      </c>
      <c r="K44" s="327" t="s">
        <v>6</v>
      </c>
      <c r="L44" t="s">
        <v>6</v>
      </c>
    </row>
    <row r="45" spans="1:17">
      <c r="A45" s="332" t="s">
        <v>159</v>
      </c>
      <c r="B45" s="326"/>
      <c r="C45" s="326"/>
      <c r="D45" s="326"/>
      <c r="E45" s="386"/>
      <c r="F45" s="326" t="s">
        <v>6</v>
      </c>
      <c r="G45" s="326"/>
      <c r="H45" s="326"/>
      <c r="I45" s="326" t="s">
        <v>6</v>
      </c>
      <c r="J45" s="326" t="s">
        <v>6</v>
      </c>
      <c r="K45" s="327" t="s">
        <v>6</v>
      </c>
      <c r="L45" t="s">
        <v>6</v>
      </c>
    </row>
    <row r="46" spans="1:17">
      <c r="A46" s="332" t="s">
        <v>160</v>
      </c>
      <c r="B46" s="326"/>
      <c r="C46" s="326"/>
      <c r="D46" s="326"/>
      <c r="E46" s="386"/>
      <c r="F46" s="326" t="s">
        <v>6</v>
      </c>
      <c r="G46" s="326"/>
      <c r="H46" s="326"/>
      <c r="I46" s="326" t="s">
        <v>6</v>
      </c>
      <c r="J46" s="326" t="s">
        <v>6</v>
      </c>
      <c r="K46" s="327" t="s">
        <v>6</v>
      </c>
      <c r="L46" t="s">
        <v>6</v>
      </c>
    </row>
    <row r="47" spans="1:17">
      <c r="A47" s="332" t="s">
        <v>161</v>
      </c>
      <c r="B47" s="326"/>
      <c r="C47" s="326"/>
      <c r="D47" s="326"/>
      <c r="E47" s="386"/>
      <c r="F47" s="326" t="s">
        <v>6</v>
      </c>
      <c r="G47" s="326"/>
      <c r="H47" s="326"/>
      <c r="I47" s="326" t="s">
        <v>6</v>
      </c>
      <c r="J47" s="326" t="s">
        <v>6</v>
      </c>
      <c r="K47" s="327" t="s">
        <v>6</v>
      </c>
      <c r="L47" t="s">
        <v>6</v>
      </c>
    </row>
    <row r="48" spans="1:17">
      <c r="A48" s="332" t="s">
        <v>162</v>
      </c>
      <c r="B48" s="326"/>
      <c r="C48" s="326" t="s">
        <v>6</v>
      </c>
      <c r="D48" s="326" t="s">
        <v>6</v>
      </c>
      <c r="E48" s="386"/>
      <c r="F48" s="326" t="s">
        <v>6</v>
      </c>
      <c r="G48" s="326"/>
      <c r="H48" s="326"/>
      <c r="I48" s="326" t="s">
        <v>6</v>
      </c>
      <c r="J48" s="326" t="s">
        <v>6</v>
      </c>
      <c r="K48" s="327" t="s">
        <v>6</v>
      </c>
      <c r="L48" t="s">
        <v>6</v>
      </c>
    </row>
    <row r="49" spans="1:12">
      <c r="A49" s="332" t="s">
        <v>163</v>
      </c>
      <c r="B49" s="326"/>
      <c r="C49" s="326" t="s">
        <v>6</v>
      </c>
      <c r="D49" s="326" t="s">
        <v>6</v>
      </c>
      <c r="E49" s="386"/>
      <c r="F49" s="326" t="s">
        <v>6</v>
      </c>
      <c r="G49" s="326"/>
      <c r="H49" s="326"/>
      <c r="I49" s="326" t="s">
        <v>30</v>
      </c>
      <c r="J49" s="326" t="s">
        <v>6</v>
      </c>
      <c r="K49" s="327" t="s">
        <v>6</v>
      </c>
      <c r="L49" t="s">
        <v>6</v>
      </c>
    </row>
    <row r="50" spans="1:12" ht="6.75" customHeight="1">
      <c r="A50" s="54"/>
      <c r="B50" s="177"/>
      <c r="C50" s="177"/>
      <c r="D50" s="177"/>
      <c r="E50" s="383"/>
      <c r="F50" s="177" t="s">
        <v>6</v>
      </c>
      <c r="G50" s="177"/>
      <c r="H50" s="177"/>
      <c r="I50" s="177" t="s">
        <v>6</v>
      </c>
      <c r="J50" s="177" t="s">
        <v>6</v>
      </c>
      <c r="K50" s="178" t="s">
        <v>6</v>
      </c>
      <c r="L50" t="s">
        <v>6</v>
      </c>
    </row>
    <row r="51" spans="1:12" ht="13.5">
      <c r="A51" s="337" t="s">
        <v>232</v>
      </c>
      <c r="B51" s="177"/>
      <c r="C51" s="177">
        <v>0</v>
      </c>
      <c r="D51" s="177">
        <v>0</v>
      </c>
      <c r="E51" s="383"/>
      <c r="F51" s="177" t="s">
        <v>6</v>
      </c>
      <c r="G51" s="177"/>
      <c r="H51" s="177">
        <v>0</v>
      </c>
      <c r="I51" s="177" t="s">
        <v>30</v>
      </c>
      <c r="J51" s="177" t="s">
        <v>6</v>
      </c>
      <c r="K51" s="178" t="s">
        <v>6</v>
      </c>
      <c r="L51" t="s">
        <v>6</v>
      </c>
    </row>
    <row r="52" spans="1:12" ht="7.5" customHeight="1">
      <c r="A52" s="54"/>
      <c r="B52" s="177"/>
      <c r="C52" s="177" t="s">
        <v>6</v>
      </c>
      <c r="D52" s="177"/>
      <c r="E52" s="383"/>
      <c r="F52" s="177" t="s">
        <v>6</v>
      </c>
      <c r="G52" s="177"/>
      <c r="H52" s="177"/>
      <c r="I52" s="177" t="s">
        <v>6</v>
      </c>
      <c r="J52" s="177" t="s">
        <v>6</v>
      </c>
      <c r="K52" s="178" t="s">
        <v>6</v>
      </c>
      <c r="L52" t="s">
        <v>6</v>
      </c>
    </row>
    <row r="53" spans="1:12" ht="13.5">
      <c r="A53" s="332" t="s">
        <v>55</v>
      </c>
      <c r="B53" s="177"/>
      <c r="C53" s="177" t="s">
        <v>6</v>
      </c>
      <c r="D53" s="177"/>
      <c r="E53" s="383"/>
      <c r="F53" s="177" t="s">
        <v>6</v>
      </c>
      <c r="G53" s="177"/>
      <c r="H53" s="177"/>
      <c r="I53" s="177" t="s">
        <v>6</v>
      </c>
      <c r="J53" s="177" t="s">
        <v>6</v>
      </c>
      <c r="K53" s="178" t="s">
        <v>6</v>
      </c>
      <c r="L53" t="s">
        <v>6</v>
      </c>
    </row>
    <row r="54" spans="1:12" ht="13.5">
      <c r="A54" s="332" t="s">
        <v>164</v>
      </c>
      <c r="B54" s="177"/>
      <c r="C54" s="177" t="s">
        <v>6</v>
      </c>
      <c r="D54" s="177"/>
      <c r="E54" s="383"/>
      <c r="F54" s="177" t="s">
        <v>6</v>
      </c>
      <c r="G54" s="177"/>
      <c r="H54" s="177"/>
      <c r="I54" s="177" t="s">
        <v>6</v>
      </c>
      <c r="J54" s="177" t="s">
        <v>6</v>
      </c>
      <c r="K54" s="178" t="s">
        <v>6</v>
      </c>
      <c r="L54" t="s">
        <v>6</v>
      </c>
    </row>
    <row r="55" spans="1:12" ht="4.5" customHeight="1">
      <c r="A55" s="333"/>
      <c r="B55" s="179"/>
      <c r="C55" s="180"/>
      <c r="D55" s="180"/>
      <c r="E55" s="388"/>
      <c r="F55" s="180" t="s">
        <v>6</v>
      </c>
      <c r="G55" s="180"/>
      <c r="H55" s="180"/>
      <c r="I55" s="180" t="s">
        <v>6</v>
      </c>
      <c r="J55" s="180" t="s">
        <v>6</v>
      </c>
      <c r="K55" s="181" t="s">
        <v>6</v>
      </c>
      <c r="L55" t="s">
        <v>6</v>
      </c>
    </row>
    <row r="56" spans="1:12" ht="15" hidden="1">
      <c r="A56" s="334" t="s">
        <v>332</v>
      </c>
      <c r="B56" s="182"/>
      <c r="C56" s="53">
        <f>SUM(C57)</f>
        <v>0</v>
      </c>
      <c r="D56" s="53">
        <f>SUM(D57)</f>
        <v>0</v>
      </c>
      <c r="E56" s="389"/>
      <c r="F56" s="53" t="e">
        <f>+#REF!+L55</f>
        <v>#REF!</v>
      </c>
      <c r="G56" s="53"/>
      <c r="H56" s="53">
        <f>SUM(H57)</f>
        <v>32083</v>
      </c>
      <c r="I56" s="53" t="e">
        <f>+D56-F56</f>
        <v>#REF!</v>
      </c>
      <c r="J56" s="53" t="e">
        <f>+C56-F56</f>
        <v>#REF!</v>
      </c>
      <c r="K56" s="183" t="e">
        <f>+F56/D56*100</f>
        <v>#REF!</v>
      </c>
    </row>
    <row r="57" spans="1:12" ht="12.75" hidden="1" customHeight="1">
      <c r="A57" s="332" t="s">
        <v>56</v>
      </c>
      <c r="B57" s="184"/>
      <c r="C57" s="55">
        <v>0</v>
      </c>
      <c r="D57" s="55">
        <v>0</v>
      </c>
      <c r="E57" s="390"/>
      <c r="F57" s="53" t="e">
        <f>+#REF!+L56</f>
        <v>#REF!</v>
      </c>
      <c r="G57" s="53"/>
      <c r="H57" s="55">
        <v>32083</v>
      </c>
      <c r="I57" s="53" t="e">
        <f>+D57-F57</f>
        <v>#REF!</v>
      </c>
      <c r="J57" s="53" t="e">
        <f>+C57-F57</f>
        <v>#REF!</v>
      </c>
      <c r="K57" s="58" t="e">
        <f>+F57/D57*100</f>
        <v>#REF!</v>
      </c>
    </row>
    <row r="58" spans="1:12" ht="14.25" hidden="1">
      <c r="A58" s="335" t="s">
        <v>57</v>
      </c>
      <c r="B58" s="185"/>
      <c r="C58" s="55">
        <v>0</v>
      </c>
      <c r="D58" s="55">
        <v>0</v>
      </c>
      <c r="E58" s="390"/>
      <c r="F58" s="53" t="e">
        <f>+#REF!+L57</f>
        <v>#REF!</v>
      </c>
      <c r="G58" s="53"/>
      <c r="H58" s="55"/>
      <c r="I58" s="55"/>
      <c r="J58" s="53" t="e">
        <f>+C58-F58</f>
        <v>#REF!</v>
      </c>
      <c r="K58" s="58"/>
    </row>
    <row r="59" spans="1:12" ht="6" customHeight="1" thickBot="1">
      <c r="A59" s="336"/>
      <c r="B59" s="186"/>
      <c r="C59" s="187"/>
      <c r="D59" s="187"/>
      <c r="E59" s="391"/>
      <c r="F59" s="188" t="s">
        <v>6</v>
      </c>
      <c r="G59" s="188"/>
      <c r="H59" s="187"/>
      <c r="I59" s="187"/>
      <c r="J59" s="188" t="s">
        <v>6</v>
      </c>
      <c r="K59" s="189"/>
    </row>
    <row r="60" spans="1:12" ht="15.75">
      <c r="A60" s="92"/>
      <c r="B60" s="92"/>
      <c r="C60" s="33"/>
      <c r="D60" s="33"/>
      <c r="E60" s="33"/>
      <c r="F60" s="33"/>
      <c r="G60" s="33"/>
      <c r="H60" s="33"/>
      <c r="I60" s="33"/>
      <c r="J60" s="33"/>
      <c r="K60" s="190"/>
    </row>
    <row r="61" spans="1:12">
      <c r="A61" s="12" t="s">
        <v>30</v>
      </c>
      <c r="B61" s="12"/>
      <c r="C61" s="15"/>
      <c r="D61" s="15"/>
      <c r="E61" s="15"/>
      <c r="F61" s="13"/>
      <c r="G61" s="13"/>
      <c r="H61" s="13"/>
      <c r="I61" s="13"/>
      <c r="J61" s="13"/>
      <c r="K61" s="14"/>
    </row>
    <row r="62" spans="1:12">
      <c r="A62" s="12" t="s">
        <v>6</v>
      </c>
      <c r="B62" s="12"/>
      <c r="C62" s="15"/>
      <c r="D62" s="15"/>
      <c r="E62" s="15"/>
      <c r="F62" s="13"/>
      <c r="G62" s="13"/>
      <c r="H62" s="13"/>
      <c r="I62" s="13"/>
      <c r="J62" s="13"/>
      <c r="K62" s="14"/>
    </row>
    <row r="63" spans="1:12">
      <c r="A63" s="12" t="s">
        <v>6</v>
      </c>
      <c r="B63" s="12"/>
      <c r="C63" s="15"/>
      <c r="D63" s="15"/>
      <c r="E63" s="15"/>
      <c r="F63" s="13"/>
      <c r="G63" s="13"/>
      <c r="H63" s="13"/>
      <c r="I63" s="13"/>
      <c r="J63" s="13"/>
      <c r="K63" s="14"/>
    </row>
    <row r="64" spans="1:12">
      <c r="A64" s="12" t="s">
        <v>6</v>
      </c>
      <c r="B64" s="12"/>
      <c r="C64" s="11"/>
      <c r="D64" s="11"/>
      <c r="E64" s="11"/>
      <c r="F64" s="11"/>
      <c r="G64" s="11"/>
      <c r="H64" s="11"/>
      <c r="I64" s="11"/>
      <c r="J64" s="11"/>
      <c r="K64" s="14"/>
    </row>
    <row r="65" spans="1:11">
      <c r="A65" s="12" t="s">
        <v>6</v>
      </c>
      <c r="B65" s="12"/>
      <c r="C65" s="11"/>
      <c r="D65" s="11"/>
      <c r="E65" s="11"/>
      <c r="F65" s="11"/>
      <c r="G65" s="11"/>
      <c r="H65" s="11"/>
      <c r="I65" s="11"/>
      <c r="J65" s="11"/>
      <c r="K65" s="14"/>
    </row>
    <row r="66" spans="1:11">
      <c r="A66" s="12" t="s">
        <v>6</v>
      </c>
      <c r="B66" s="12"/>
      <c r="C66" s="11"/>
      <c r="D66" s="11"/>
      <c r="E66" s="11"/>
      <c r="F66" s="11"/>
      <c r="G66" s="11"/>
      <c r="H66" s="11"/>
      <c r="I66" s="11"/>
      <c r="J66" s="11"/>
      <c r="K66" s="14"/>
    </row>
    <row r="67" spans="1:11">
      <c r="A67" s="12" t="s">
        <v>6</v>
      </c>
      <c r="B67" s="12"/>
      <c r="C67" s="11"/>
      <c r="D67" s="11"/>
      <c r="E67" s="11"/>
      <c r="F67" s="11"/>
      <c r="G67" s="11"/>
      <c r="H67" s="11"/>
      <c r="I67" s="11"/>
      <c r="J67" s="11"/>
      <c r="K67" s="14"/>
    </row>
    <row r="68" spans="1:11">
      <c r="A68" s="12" t="s">
        <v>6</v>
      </c>
      <c r="B68" s="12"/>
      <c r="C68" s="11"/>
      <c r="D68" s="11"/>
      <c r="E68" s="11"/>
      <c r="F68" s="11"/>
      <c r="G68" s="11"/>
      <c r="H68" s="11"/>
      <c r="I68" s="11"/>
      <c r="J68" s="11"/>
      <c r="K68" s="14"/>
    </row>
    <row r="69" spans="1:11">
      <c r="A69" s="12" t="s">
        <v>6</v>
      </c>
      <c r="B69" s="12"/>
      <c r="C69" s="11"/>
      <c r="D69" s="11"/>
      <c r="E69" s="11"/>
      <c r="F69" s="11"/>
      <c r="G69" s="11"/>
      <c r="H69" s="11"/>
      <c r="I69" s="11"/>
      <c r="J69" s="11"/>
      <c r="K69" s="14"/>
    </row>
    <row r="70" spans="1:11" ht="74.25" customHeight="1">
      <c r="A70" s="12" t="s">
        <v>6</v>
      </c>
      <c r="B70" s="12"/>
      <c r="C70" s="11"/>
      <c r="D70" s="11"/>
      <c r="E70" s="11"/>
      <c r="F70" s="11"/>
      <c r="G70" s="11"/>
      <c r="H70" s="11"/>
      <c r="I70" s="11"/>
      <c r="J70" s="11"/>
      <c r="K70" s="14"/>
    </row>
    <row r="71" spans="1:11">
      <c r="A71" s="6" t="s">
        <v>6</v>
      </c>
      <c r="C71" s="11"/>
      <c r="D71" s="11"/>
      <c r="E71" s="11"/>
      <c r="F71" s="11"/>
      <c r="G71" s="11"/>
      <c r="H71" s="11"/>
      <c r="I71" s="11"/>
      <c r="J71" s="11"/>
      <c r="K71" s="14"/>
    </row>
    <row r="72" spans="1:11">
      <c r="C72" s="11"/>
      <c r="D72" s="11"/>
      <c r="E72" s="11"/>
      <c r="F72" s="11"/>
      <c r="G72" s="11"/>
      <c r="H72" s="11"/>
      <c r="I72" s="11"/>
      <c r="J72" s="11"/>
      <c r="K72" s="14"/>
    </row>
    <row r="73" spans="1:11">
      <c r="A73" s="6" t="s">
        <v>6</v>
      </c>
      <c r="C73" s="11"/>
      <c r="D73" s="11"/>
      <c r="E73" s="11"/>
      <c r="F73" s="11"/>
      <c r="G73" s="11"/>
      <c r="H73" s="11"/>
      <c r="I73" s="11"/>
      <c r="J73" s="11"/>
      <c r="K73" s="14"/>
    </row>
    <row r="74" spans="1:11">
      <c r="A74" s="6" t="s">
        <v>6</v>
      </c>
      <c r="C74" s="11"/>
      <c r="D74" s="11"/>
      <c r="E74" s="11"/>
      <c r="F74" s="11"/>
      <c r="G74" s="11"/>
      <c r="H74" s="11"/>
      <c r="I74" s="11"/>
      <c r="J74" s="11"/>
      <c r="K74" s="14"/>
    </row>
    <row r="75" spans="1:11">
      <c r="C75" s="11"/>
      <c r="D75" s="11"/>
      <c r="E75" s="11"/>
      <c r="F75" s="11"/>
      <c r="G75" s="11"/>
      <c r="H75" s="11"/>
      <c r="I75" s="11"/>
      <c r="J75" s="11"/>
      <c r="K75" s="14"/>
    </row>
    <row r="76" spans="1:11">
      <c r="C76" s="11"/>
      <c r="D76" s="11"/>
      <c r="E76" s="11"/>
      <c r="F76" s="11"/>
      <c r="G76" s="11"/>
      <c r="H76" s="11"/>
      <c r="I76" s="11"/>
      <c r="J76" s="11"/>
      <c r="K76" s="14"/>
    </row>
    <row r="77" spans="1:11">
      <c r="C77" s="11"/>
      <c r="D77" s="11"/>
      <c r="E77" s="11"/>
      <c r="F77" s="11"/>
      <c r="G77" s="11"/>
      <c r="H77" s="11"/>
      <c r="I77" s="11"/>
      <c r="J77" s="11"/>
      <c r="K77" s="14"/>
    </row>
    <row r="78" spans="1:11">
      <c r="C78" s="11"/>
      <c r="D78" s="11"/>
      <c r="E78" s="11"/>
      <c r="F78" s="11"/>
      <c r="G78" s="11"/>
      <c r="H78" s="11"/>
      <c r="I78" s="11"/>
      <c r="J78" s="11"/>
      <c r="K78" s="14"/>
    </row>
    <row r="79" spans="1:11">
      <c r="C79" s="11"/>
      <c r="D79" s="11"/>
      <c r="E79" s="11"/>
      <c r="F79" s="11"/>
      <c r="G79" s="11"/>
      <c r="H79" s="11"/>
      <c r="I79" s="11"/>
      <c r="J79" s="11"/>
      <c r="K79" s="14"/>
    </row>
    <row r="80" spans="1:11">
      <c r="C80" s="11"/>
      <c r="D80" s="11"/>
      <c r="E80" s="11"/>
      <c r="F80" s="11"/>
      <c r="G80" s="11"/>
      <c r="H80" s="11"/>
      <c r="I80" s="11"/>
      <c r="J80" s="11"/>
      <c r="K80" s="14"/>
    </row>
    <row r="81" spans="3:11">
      <c r="C81" s="11"/>
      <c r="D81" s="11"/>
      <c r="E81" s="11"/>
      <c r="F81" s="11"/>
      <c r="G81" s="11"/>
      <c r="H81" s="11"/>
      <c r="I81" s="11"/>
      <c r="J81" s="11"/>
      <c r="K81" s="14"/>
    </row>
    <row r="82" spans="3:11">
      <c r="C82" s="11"/>
      <c r="D82" s="11"/>
      <c r="E82" s="11"/>
      <c r="F82" s="11"/>
      <c r="G82" s="11"/>
      <c r="H82" s="11"/>
      <c r="I82" s="11"/>
      <c r="J82" s="11"/>
      <c r="K82" s="14"/>
    </row>
    <row r="83" spans="3:11">
      <c r="C83" s="11"/>
      <c r="D83" s="11"/>
      <c r="E83" s="11"/>
      <c r="F83" s="11"/>
      <c r="G83" s="11"/>
      <c r="H83" s="11"/>
      <c r="I83" s="11"/>
      <c r="J83" s="11"/>
      <c r="K83" s="14"/>
    </row>
    <row r="84" spans="3:11">
      <c r="C84" s="11"/>
      <c r="D84" s="11"/>
      <c r="E84" s="11"/>
      <c r="F84" s="11"/>
      <c r="G84" s="11"/>
      <c r="H84" s="11"/>
      <c r="I84" s="11"/>
      <c r="J84" s="11"/>
      <c r="K84" s="14"/>
    </row>
    <row r="85" spans="3:11">
      <c r="C85" s="11"/>
      <c r="D85" s="11"/>
      <c r="E85" s="11"/>
      <c r="F85" s="11"/>
      <c r="G85" s="11"/>
      <c r="H85" s="11"/>
      <c r="I85" s="11"/>
      <c r="J85" s="11"/>
      <c r="K85" s="14"/>
    </row>
    <row r="86" spans="3:11">
      <c r="C86" s="11"/>
      <c r="D86" s="11"/>
      <c r="E86" s="11"/>
      <c r="F86" s="11"/>
      <c r="G86" s="11"/>
      <c r="H86" s="11"/>
      <c r="I86" s="11"/>
      <c r="J86" s="11"/>
      <c r="K86" s="14"/>
    </row>
    <row r="87" spans="3:11">
      <c r="C87" s="11"/>
      <c r="D87" s="11"/>
      <c r="E87" s="11"/>
      <c r="F87" s="11"/>
      <c r="G87" s="11"/>
      <c r="H87" s="11"/>
      <c r="I87" s="11"/>
      <c r="J87" s="11"/>
      <c r="K87" s="14"/>
    </row>
    <row r="88" spans="3:11">
      <c r="C88" s="11"/>
      <c r="D88" s="11"/>
      <c r="E88" s="11"/>
      <c r="F88" s="11"/>
      <c r="G88" s="11"/>
      <c r="H88" s="11"/>
      <c r="I88" s="11"/>
      <c r="J88" s="11"/>
      <c r="K88" s="14"/>
    </row>
    <row r="89" spans="3:11">
      <c r="C89" s="11"/>
      <c r="D89" s="11"/>
      <c r="E89" s="11"/>
      <c r="F89" s="11"/>
      <c r="G89" s="11"/>
      <c r="H89" s="11"/>
      <c r="I89" s="11"/>
      <c r="J89" s="11"/>
      <c r="K89" s="14"/>
    </row>
    <row r="90" spans="3:11">
      <c r="C90" s="11"/>
      <c r="D90" s="11"/>
      <c r="E90" s="11"/>
      <c r="F90" s="11"/>
      <c r="G90" s="11"/>
      <c r="H90" s="11"/>
      <c r="I90" s="11"/>
      <c r="J90" s="11"/>
      <c r="K90" s="14"/>
    </row>
    <row r="91" spans="3:11">
      <c r="C91" s="11"/>
      <c r="D91" s="11"/>
      <c r="E91" s="11"/>
      <c r="F91" s="11"/>
      <c r="G91" s="11"/>
      <c r="H91" s="11"/>
      <c r="I91" s="11"/>
      <c r="J91" s="11"/>
      <c r="K91" s="14"/>
    </row>
    <row r="92" spans="3:11">
      <c r="C92" s="11"/>
      <c r="D92" s="11"/>
      <c r="E92" s="11"/>
      <c r="F92" s="11"/>
      <c r="G92" s="11"/>
      <c r="H92" s="11"/>
      <c r="I92" s="11"/>
      <c r="J92" s="11"/>
      <c r="K92" s="14"/>
    </row>
    <row r="93" spans="3:11">
      <c r="C93" s="11"/>
      <c r="D93" s="11"/>
      <c r="E93" s="11"/>
      <c r="F93" s="11"/>
      <c r="G93" s="11"/>
      <c r="H93" s="11"/>
      <c r="I93" s="11"/>
      <c r="J93" s="11"/>
      <c r="K93" s="14"/>
    </row>
    <row r="94" spans="3:11">
      <c r="C94" s="11"/>
      <c r="D94" s="11"/>
      <c r="E94" s="11"/>
      <c r="F94" s="11"/>
      <c r="G94" s="11"/>
      <c r="H94" s="11"/>
      <c r="I94" s="11"/>
      <c r="J94" s="11"/>
      <c r="K94" s="14"/>
    </row>
    <row r="95" spans="3:11">
      <c r="C95" s="11"/>
      <c r="D95" s="11"/>
      <c r="E95" s="11"/>
      <c r="F95" s="11"/>
      <c r="G95" s="11"/>
      <c r="H95" s="11"/>
      <c r="I95" s="11"/>
      <c r="J95" s="11"/>
      <c r="K95" s="14"/>
    </row>
    <row r="96" spans="3:11">
      <c r="C96" s="11"/>
      <c r="D96" s="11"/>
      <c r="E96" s="11"/>
      <c r="F96" s="11"/>
      <c r="G96" s="11"/>
      <c r="H96" s="11"/>
      <c r="I96" s="11"/>
      <c r="J96" s="11"/>
      <c r="K96" s="14"/>
    </row>
    <row r="97" spans="3:11">
      <c r="C97" s="11"/>
      <c r="D97" s="11"/>
      <c r="E97" s="11"/>
      <c r="F97" s="11"/>
      <c r="G97" s="11"/>
      <c r="H97" s="11"/>
      <c r="I97" s="11"/>
      <c r="J97" s="11"/>
      <c r="K97" s="14"/>
    </row>
    <row r="98" spans="3:11">
      <c r="C98" s="11"/>
      <c r="D98" s="11"/>
      <c r="E98" s="11"/>
      <c r="F98" s="11"/>
      <c r="G98" s="11"/>
      <c r="H98" s="11"/>
      <c r="I98" s="11"/>
      <c r="J98" s="11"/>
      <c r="K98" s="14"/>
    </row>
    <row r="99" spans="3:11">
      <c r="C99" s="11"/>
      <c r="D99" s="11"/>
      <c r="E99" s="11"/>
      <c r="F99" s="11"/>
      <c r="G99" s="11"/>
      <c r="H99" s="11"/>
      <c r="I99" s="11"/>
      <c r="J99" s="11"/>
      <c r="K99" s="14"/>
    </row>
    <row r="100" spans="3:11">
      <c r="C100" s="11"/>
      <c r="D100" s="11"/>
      <c r="E100" s="11"/>
      <c r="F100" s="11"/>
      <c r="G100" s="11"/>
      <c r="H100" s="11"/>
      <c r="I100" s="11"/>
      <c r="J100" s="11"/>
      <c r="K100" s="14"/>
    </row>
    <row r="101" spans="3:11">
      <c r="C101" s="11"/>
      <c r="D101" s="11"/>
      <c r="E101" s="11"/>
      <c r="F101" s="11"/>
      <c r="G101" s="11"/>
      <c r="H101" s="11"/>
      <c r="I101" s="11"/>
      <c r="J101" s="11"/>
      <c r="K101" s="14"/>
    </row>
    <row r="102" spans="3:11">
      <c r="C102" s="11"/>
      <c r="D102" s="11"/>
      <c r="E102" s="11"/>
      <c r="F102" s="11"/>
      <c r="G102" s="11"/>
      <c r="H102" s="11"/>
      <c r="I102" s="11"/>
      <c r="J102" s="11"/>
      <c r="K102" s="14"/>
    </row>
    <row r="103" spans="3:11">
      <c r="C103" s="11"/>
      <c r="D103" s="11"/>
      <c r="E103" s="11"/>
      <c r="F103" s="11"/>
      <c r="G103" s="11"/>
      <c r="H103" s="11"/>
      <c r="I103" s="11"/>
      <c r="J103" s="11"/>
      <c r="K103" s="14"/>
    </row>
    <row r="104" spans="3:11">
      <c r="C104" s="11"/>
      <c r="D104" s="11"/>
      <c r="E104" s="11"/>
      <c r="F104" s="11"/>
      <c r="G104" s="11"/>
      <c r="H104" s="11"/>
      <c r="I104" s="11"/>
      <c r="J104" s="11"/>
      <c r="K104" s="14"/>
    </row>
    <row r="105" spans="3:11">
      <c r="C105" s="11"/>
      <c r="D105" s="11"/>
      <c r="E105" s="11"/>
      <c r="F105" s="11"/>
      <c r="G105" s="11"/>
      <c r="H105" s="11"/>
      <c r="I105" s="11"/>
      <c r="J105" s="11"/>
      <c r="K105" s="14"/>
    </row>
    <row r="106" spans="3:11">
      <c r="C106" s="11"/>
      <c r="D106" s="11"/>
      <c r="E106" s="11"/>
      <c r="F106" s="11"/>
      <c r="G106" s="11"/>
      <c r="H106" s="11"/>
      <c r="I106" s="11"/>
      <c r="J106" s="11"/>
      <c r="K106" s="14"/>
    </row>
    <row r="107" spans="3:11">
      <c r="C107" s="11"/>
      <c r="D107" s="11"/>
      <c r="E107" s="11"/>
      <c r="F107" s="11"/>
      <c r="G107" s="11"/>
      <c r="H107" s="11"/>
      <c r="I107" s="11"/>
      <c r="J107" s="11"/>
      <c r="K107" s="14"/>
    </row>
    <row r="108" spans="3:11">
      <c r="C108" s="11"/>
      <c r="D108" s="11"/>
      <c r="E108" s="11"/>
      <c r="F108" s="11"/>
      <c r="G108" s="11"/>
      <c r="H108" s="11"/>
      <c r="I108" s="11"/>
      <c r="J108" s="11"/>
      <c r="K108" s="14"/>
    </row>
    <row r="109" spans="3:11">
      <c r="C109" s="11"/>
      <c r="D109" s="11"/>
      <c r="E109" s="11"/>
      <c r="F109" s="11"/>
      <c r="G109" s="11"/>
      <c r="H109" s="11"/>
      <c r="I109" s="11"/>
      <c r="J109" s="11"/>
      <c r="K109" s="14"/>
    </row>
    <row r="110" spans="3:11">
      <c r="C110" s="11"/>
      <c r="D110" s="11"/>
      <c r="E110" s="11"/>
      <c r="F110" s="11"/>
      <c r="G110" s="11"/>
      <c r="H110" s="11"/>
      <c r="I110" s="11"/>
      <c r="J110" s="11"/>
      <c r="K110" s="14"/>
    </row>
    <row r="111" spans="3:11">
      <c r="C111" s="11"/>
      <c r="D111" s="11"/>
      <c r="E111" s="11"/>
      <c r="F111" s="11"/>
      <c r="G111" s="11"/>
      <c r="H111" s="11"/>
      <c r="I111" s="11"/>
      <c r="J111" s="11"/>
      <c r="K111" s="14"/>
    </row>
    <row r="112" spans="3:11">
      <c r="C112" s="11"/>
      <c r="D112" s="11"/>
      <c r="E112" s="11"/>
      <c r="F112" s="11"/>
      <c r="G112" s="11"/>
      <c r="H112" s="11"/>
      <c r="I112" s="11"/>
      <c r="J112" s="11"/>
      <c r="K112" s="14"/>
    </row>
    <row r="113" spans="3:11">
      <c r="C113" s="11"/>
      <c r="D113" s="11"/>
      <c r="E113" s="11"/>
      <c r="F113" s="11"/>
      <c r="G113" s="11"/>
      <c r="H113" s="11"/>
      <c r="I113" s="11"/>
      <c r="J113" s="11"/>
      <c r="K113" s="14"/>
    </row>
    <row r="114" spans="3:11">
      <c r="C114" s="11"/>
      <c r="D114" s="11"/>
      <c r="E114" s="11"/>
      <c r="F114" s="11"/>
      <c r="G114" s="11"/>
      <c r="H114" s="11"/>
      <c r="I114" s="11"/>
      <c r="J114" s="11"/>
      <c r="K114" s="14"/>
    </row>
    <row r="115" spans="3:11">
      <c r="C115" s="11"/>
      <c r="D115" s="11"/>
      <c r="E115" s="11"/>
      <c r="F115" s="11"/>
      <c r="G115" s="11"/>
      <c r="H115" s="11"/>
      <c r="I115" s="11"/>
      <c r="J115" s="11"/>
      <c r="K115" s="14"/>
    </row>
    <row r="116" spans="3:11">
      <c r="C116" s="11"/>
      <c r="D116" s="11"/>
      <c r="E116" s="11"/>
      <c r="F116" s="11"/>
      <c r="G116" s="11"/>
      <c r="H116" s="11"/>
      <c r="I116" s="11"/>
      <c r="J116" s="11"/>
      <c r="K116" s="14"/>
    </row>
    <row r="117" spans="3:11">
      <c r="C117" s="11"/>
      <c r="D117" s="11"/>
      <c r="E117" s="11"/>
      <c r="F117" s="11"/>
      <c r="G117" s="11"/>
      <c r="H117" s="11"/>
      <c r="I117" s="11"/>
      <c r="J117" s="11"/>
      <c r="K117" s="14"/>
    </row>
    <row r="118" spans="3:11">
      <c r="C118" s="11"/>
      <c r="D118" s="11"/>
      <c r="E118" s="11"/>
      <c r="F118" s="11"/>
      <c r="G118" s="11"/>
      <c r="H118" s="11"/>
      <c r="I118" s="11"/>
      <c r="J118" s="11"/>
      <c r="K118" s="14"/>
    </row>
    <row r="119" spans="3:11">
      <c r="C119" s="11"/>
      <c r="D119" s="11"/>
      <c r="E119" s="11"/>
      <c r="F119" s="11"/>
      <c r="G119" s="11"/>
      <c r="H119" s="11"/>
      <c r="I119" s="11"/>
      <c r="J119" s="11"/>
      <c r="K119" s="14"/>
    </row>
    <row r="120" spans="3:11">
      <c r="C120" s="11"/>
      <c r="D120" s="11"/>
      <c r="E120" s="11"/>
      <c r="F120" s="11"/>
      <c r="G120" s="11"/>
      <c r="H120" s="11"/>
      <c r="I120" s="11"/>
      <c r="J120" s="11"/>
      <c r="K120" s="14"/>
    </row>
    <row r="121" spans="3:11">
      <c r="C121" s="11"/>
      <c r="D121" s="11"/>
      <c r="E121" s="11"/>
      <c r="F121" s="11"/>
      <c r="G121" s="11"/>
      <c r="H121" s="11"/>
      <c r="I121" s="11"/>
      <c r="J121" s="11"/>
      <c r="K121" s="14"/>
    </row>
    <row r="122" spans="3:11">
      <c r="C122" s="11"/>
      <c r="D122" s="11"/>
      <c r="E122" s="11"/>
      <c r="F122" s="11"/>
      <c r="G122" s="11"/>
      <c r="H122" s="11"/>
      <c r="I122" s="11"/>
      <c r="J122" s="11"/>
      <c r="K122" s="14"/>
    </row>
    <row r="123" spans="3:11">
      <c r="C123" s="11"/>
      <c r="D123" s="11"/>
      <c r="E123" s="11"/>
      <c r="F123" s="11"/>
      <c r="G123" s="11"/>
      <c r="H123" s="11"/>
      <c r="I123" s="11"/>
      <c r="J123" s="11"/>
      <c r="K123" s="14"/>
    </row>
    <row r="124" spans="3:11">
      <c r="C124" s="11"/>
      <c r="D124" s="11"/>
      <c r="E124" s="11"/>
      <c r="F124" s="11"/>
      <c r="G124" s="11"/>
      <c r="H124" s="11"/>
      <c r="I124" s="11"/>
      <c r="J124" s="11"/>
      <c r="K124" s="14"/>
    </row>
    <row r="125" spans="3:11">
      <c r="C125" s="11"/>
      <c r="D125" s="11"/>
      <c r="E125" s="11"/>
      <c r="F125" s="11"/>
      <c r="G125" s="11"/>
      <c r="H125" s="11"/>
      <c r="I125" s="11"/>
      <c r="J125" s="11"/>
      <c r="K125" s="14"/>
    </row>
    <row r="126" spans="3:11">
      <c r="C126" s="11"/>
      <c r="D126" s="11"/>
      <c r="E126" s="11"/>
      <c r="F126" s="11"/>
      <c r="G126" s="11"/>
      <c r="H126" s="11"/>
      <c r="I126" s="11"/>
      <c r="J126" s="11"/>
      <c r="K126" s="14"/>
    </row>
    <row r="127" spans="3:11">
      <c r="C127" s="11"/>
      <c r="D127" s="11"/>
      <c r="E127" s="11"/>
      <c r="F127" s="11"/>
      <c r="G127" s="11"/>
      <c r="H127" s="11"/>
      <c r="I127" s="11"/>
      <c r="J127" s="11"/>
      <c r="K127" s="14"/>
    </row>
    <row r="128" spans="3:11">
      <c r="C128" s="11"/>
      <c r="D128" s="11"/>
      <c r="E128" s="11"/>
      <c r="F128" s="11"/>
      <c r="G128" s="11"/>
      <c r="H128" s="11"/>
      <c r="I128" s="11"/>
      <c r="J128" s="11"/>
      <c r="K128" s="14"/>
    </row>
    <row r="129" spans="3:11">
      <c r="C129" s="11"/>
      <c r="D129" s="11"/>
      <c r="E129" s="11"/>
      <c r="F129" s="11"/>
      <c r="G129" s="11"/>
      <c r="H129" s="11"/>
      <c r="I129" s="11"/>
      <c r="J129" s="11"/>
      <c r="K129" s="14"/>
    </row>
    <row r="130" spans="3:11">
      <c r="K130" s="14"/>
    </row>
    <row r="131" spans="3:11">
      <c r="K131" s="14"/>
    </row>
    <row r="132" spans="3:11">
      <c r="K132" s="14"/>
    </row>
    <row r="133" spans="3:11">
      <c r="K133" s="14"/>
    </row>
    <row r="134" spans="3:11">
      <c r="K134" s="14"/>
    </row>
    <row r="135" spans="3:11">
      <c r="K135" s="14"/>
    </row>
    <row r="136" spans="3:11">
      <c r="K136" s="14"/>
    </row>
    <row r="137" spans="3:11">
      <c r="K137" s="14"/>
    </row>
    <row r="138" spans="3:11">
      <c r="K138" s="14"/>
    </row>
    <row r="139" spans="3:11">
      <c r="K139" s="14"/>
    </row>
    <row r="140" spans="3:11">
      <c r="K140" s="14"/>
    </row>
    <row r="141" spans="3:11">
      <c r="K141" s="14"/>
    </row>
    <row r="142" spans="3:11">
      <c r="K142" s="14"/>
    </row>
    <row r="143" spans="3:11">
      <c r="K143" s="14"/>
    </row>
    <row r="144" spans="3:11">
      <c r="K144" s="14"/>
    </row>
    <row r="145" spans="11:11">
      <c r="K145" s="14"/>
    </row>
    <row r="146" spans="11:11">
      <c r="K146" s="14"/>
    </row>
    <row r="147" spans="11:11">
      <c r="K147" s="14"/>
    </row>
    <row r="148" spans="11:11">
      <c r="K148" s="14"/>
    </row>
    <row r="149" spans="11:11">
      <c r="K149" s="14"/>
    </row>
    <row r="150" spans="11:11">
      <c r="K150" s="14"/>
    </row>
    <row r="151" spans="11:11">
      <c r="K151" s="14"/>
    </row>
    <row r="152" spans="11:11">
      <c r="K152" s="14"/>
    </row>
    <row r="153" spans="11:11">
      <c r="K153" s="14"/>
    </row>
    <row r="154" spans="11:11">
      <c r="K154" s="14"/>
    </row>
    <row r="155" spans="11:11">
      <c r="K155" s="14"/>
    </row>
    <row r="156" spans="11:11">
      <c r="K156" s="14"/>
    </row>
    <row r="157" spans="11:11">
      <c r="K157" s="14"/>
    </row>
    <row r="158" spans="11:11">
      <c r="K158" s="14"/>
    </row>
    <row r="159" spans="11:11">
      <c r="K159" s="14"/>
    </row>
    <row r="160" spans="11:11">
      <c r="K160" s="14"/>
    </row>
    <row r="161" spans="11:11">
      <c r="K161" s="14"/>
    </row>
    <row r="162" spans="11:11">
      <c r="K162" s="14"/>
    </row>
    <row r="163" spans="11:11">
      <c r="K163" s="14"/>
    </row>
    <row r="164" spans="11:11">
      <c r="K164" s="14"/>
    </row>
    <row r="165" spans="11:11">
      <c r="K165" s="14"/>
    </row>
    <row r="166" spans="11:11">
      <c r="K166" s="14"/>
    </row>
    <row r="167" spans="11:11">
      <c r="K167" s="14"/>
    </row>
    <row r="168" spans="11:11">
      <c r="K168" s="14"/>
    </row>
    <row r="169" spans="11:11">
      <c r="K169" s="14"/>
    </row>
    <row r="170" spans="11:11">
      <c r="K170" s="14"/>
    </row>
    <row r="171" spans="11:11">
      <c r="K171" s="14"/>
    </row>
    <row r="172" spans="11:11">
      <c r="K172" s="14"/>
    </row>
    <row r="173" spans="11:11">
      <c r="K173" s="14"/>
    </row>
    <row r="174" spans="11:11">
      <c r="K174" s="14"/>
    </row>
    <row r="175" spans="11:11">
      <c r="K175" s="14"/>
    </row>
    <row r="176" spans="11:11">
      <c r="K176" s="14"/>
    </row>
    <row r="177" spans="11:11">
      <c r="K177" s="14"/>
    </row>
    <row r="178" spans="11:11">
      <c r="K178" s="14"/>
    </row>
    <row r="179" spans="11:11">
      <c r="K179" s="14"/>
    </row>
    <row r="180" spans="11:11">
      <c r="K180" s="14"/>
    </row>
    <row r="181" spans="11:11">
      <c r="K181" s="14"/>
    </row>
    <row r="182" spans="11:11">
      <c r="K182" s="14"/>
    </row>
    <row r="183" spans="11:11">
      <c r="K183" s="14"/>
    </row>
    <row r="184" spans="11:11">
      <c r="K184" s="14"/>
    </row>
    <row r="185" spans="11:11">
      <c r="K185" s="14"/>
    </row>
    <row r="186" spans="11:11">
      <c r="K186" s="14"/>
    </row>
    <row r="187" spans="11:11">
      <c r="K187" s="14"/>
    </row>
    <row r="188" spans="11:11">
      <c r="K188" s="14"/>
    </row>
    <row r="189" spans="11:11">
      <c r="K189" s="14"/>
    </row>
  </sheetData>
  <mergeCells count="8">
    <mergeCell ref="A1:K1"/>
    <mergeCell ref="A2:K2"/>
    <mergeCell ref="A6:A7"/>
    <mergeCell ref="A3:K3"/>
    <mergeCell ref="A4:K4"/>
    <mergeCell ref="K6:K7"/>
    <mergeCell ref="B6:B7"/>
    <mergeCell ref="C6:H6"/>
  </mergeCells>
  <phoneticPr fontId="2" type="noConversion"/>
  <pageMargins left="0.27559055118110237" right="7.874015748031496E-2" top="0.98425196850393704" bottom="0.78740157480314965" header="0.51181102362204722" footer="0.51181102362204722"/>
  <pageSetup scale="75" firstPageNumber="0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theme="6" tint="-0.249977111117893"/>
  </sheetPr>
  <dimension ref="A1:P149"/>
  <sheetViews>
    <sheetView showGridLines="0" showZeros="0" workbookViewId="0">
      <selection activeCell="R25" sqref="R25"/>
    </sheetView>
  </sheetViews>
  <sheetFormatPr baseColWidth="10" defaultRowHeight="12.75"/>
  <cols>
    <col min="1" max="1" width="4.85546875" customWidth="1"/>
    <col min="2" max="2" width="27.28515625" customWidth="1"/>
    <col min="3" max="3" width="11.28515625" customWidth="1"/>
    <col min="4" max="4" width="12.140625" customWidth="1"/>
    <col min="5" max="5" width="11.85546875" customWidth="1"/>
    <col min="6" max="6" width="10.7109375" hidden="1" customWidth="1"/>
    <col min="7" max="7" width="14" customWidth="1"/>
    <col min="8" max="8" width="11.28515625" customWidth="1"/>
    <col min="9" max="9" width="11.42578125" customWidth="1"/>
    <col min="10" max="10" width="10.5703125" customWidth="1"/>
    <col min="11" max="11" width="10.7109375" hidden="1" customWidth="1"/>
    <col min="12" max="12" width="10" customWidth="1"/>
  </cols>
  <sheetData>
    <row r="1" spans="1:13" ht="18" customHeight="1">
      <c r="A1" s="486" t="s">
        <v>150</v>
      </c>
      <c r="B1" s="486"/>
      <c r="C1" s="486"/>
      <c r="D1" s="486"/>
      <c r="E1" s="486"/>
      <c r="F1" s="486"/>
      <c r="G1" s="486"/>
      <c r="H1" s="486"/>
      <c r="I1" s="486"/>
      <c r="J1" s="486"/>
      <c r="K1" s="486"/>
      <c r="L1" s="486"/>
    </row>
    <row r="2" spans="1:13" ht="18" customHeight="1">
      <c r="A2" s="486" t="s">
        <v>151</v>
      </c>
      <c r="B2" s="486"/>
      <c r="C2" s="486"/>
      <c r="D2" s="486"/>
      <c r="E2" s="486"/>
      <c r="F2" s="486"/>
      <c r="G2" s="486"/>
      <c r="H2" s="486"/>
      <c r="I2" s="486"/>
      <c r="J2" s="486"/>
      <c r="K2" s="486"/>
      <c r="L2" s="486"/>
    </row>
    <row r="3" spans="1:13" ht="19.899999999999999" customHeight="1">
      <c r="A3" s="509" t="s">
        <v>193</v>
      </c>
      <c r="B3" s="509"/>
      <c r="C3" s="509"/>
      <c r="D3" s="509"/>
      <c r="E3" s="509"/>
      <c r="F3" s="509"/>
      <c r="G3" s="509"/>
      <c r="H3" s="509"/>
      <c r="I3" s="509"/>
      <c r="J3" s="509"/>
      <c r="K3" s="509"/>
      <c r="L3" s="509"/>
    </row>
    <row r="4" spans="1:13" ht="19.899999999999999" customHeight="1">
      <c r="A4" s="509" t="s">
        <v>366</v>
      </c>
      <c r="B4" s="509"/>
      <c r="C4" s="509"/>
      <c r="D4" s="509"/>
      <c r="E4" s="509"/>
      <c r="F4" s="509"/>
      <c r="G4" s="509"/>
      <c r="H4" s="509"/>
      <c r="I4" s="509"/>
      <c r="J4" s="509"/>
      <c r="K4" s="509"/>
      <c r="L4" s="509"/>
    </row>
    <row r="5" spans="1:13" ht="6" customHeight="1">
      <c r="A5" s="532"/>
      <c r="B5" s="532"/>
      <c r="C5" s="532"/>
      <c r="D5" s="532"/>
      <c r="E5" s="532"/>
      <c r="F5" s="532"/>
      <c r="G5" s="532"/>
      <c r="H5" s="532"/>
      <c r="I5" s="532"/>
      <c r="J5" s="532"/>
      <c r="K5" s="532"/>
      <c r="L5" s="532"/>
    </row>
    <row r="6" spans="1:13" ht="19.899999999999999" customHeight="1">
      <c r="A6" s="533" t="s">
        <v>149</v>
      </c>
      <c r="B6" s="535" t="s">
        <v>0</v>
      </c>
      <c r="C6" s="539" t="s">
        <v>189</v>
      </c>
      <c r="D6" s="540"/>
      <c r="E6" s="540"/>
      <c r="F6" s="540"/>
      <c r="G6" s="540"/>
      <c r="H6" s="541"/>
      <c r="I6" s="537" t="s">
        <v>49</v>
      </c>
      <c r="J6" s="358" t="s">
        <v>144</v>
      </c>
      <c r="K6" s="379"/>
      <c r="L6" s="530" t="s">
        <v>337</v>
      </c>
    </row>
    <row r="7" spans="1:13" ht="19.899999999999999" customHeight="1">
      <c r="A7" s="534"/>
      <c r="B7" s="536"/>
      <c r="C7" s="357" t="s">
        <v>58</v>
      </c>
      <c r="D7" s="357" t="s">
        <v>10</v>
      </c>
      <c r="E7" s="357" t="s">
        <v>2</v>
      </c>
      <c r="F7" s="299" t="s">
        <v>28</v>
      </c>
      <c r="G7" s="300" t="s">
        <v>335</v>
      </c>
      <c r="H7" s="359" t="s">
        <v>285</v>
      </c>
      <c r="I7" s="538"/>
      <c r="J7" s="301" t="s">
        <v>16</v>
      </c>
      <c r="K7" s="302" t="s">
        <v>17</v>
      </c>
      <c r="L7" s="531"/>
    </row>
    <row r="8" spans="1:13" ht="10.9" customHeight="1">
      <c r="A8" s="223"/>
      <c r="B8" s="224"/>
      <c r="C8" s="225"/>
      <c r="D8" s="225"/>
      <c r="E8" s="225"/>
      <c r="F8" s="281"/>
      <c r="G8" s="226"/>
      <c r="H8" s="360"/>
      <c r="I8" s="227"/>
      <c r="J8" s="228"/>
      <c r="K8" s="229"/>
      <c r="L8" s="230"/>
    </row>
    <row r="9" spans="1:13" ht="19.899999999999999" customHeight="1">
      <c r="A9" s="374" t="s">
        <v>60</v>
      </c>
      <c r="B9" s="363" t="s">
        <v>61</v>
      </c>
      <c r="C9" s="368">
        <v>116348656</v>
      </c>
      <c r="D9" s="368">
        <v>118097846</v>
      </c>
      <c r="E9" s="368">
        <v>97787434</v>
      </c>
      <c r="F9" s="368">
        <v>8917842.3699999992</v>
      </c>
      <c r="G9" s="368">
        <v>84343567.030000001</v>
      </c>
      <c r="H9" s="368">
        <v>77911640.299999997</v>
      </c>
      <c r="I9" s="368">
        <v>83205442.670000002</v>
      </c>
      <c r="J9" s="368">
        <v>13443866.969999999</v>
      </c>
      <c r="K9" s="368">
        <v>33754278.969999999</v>
      </c>
      <c r="L9" s="373">
        <v>86.251948312704471</v>
      </c>
    </row>
    <row r="10" spans="1:13" ht="15" customHeight="1">
      <c r="A10" s="278" t="s">
        <v>62</v>
      </c>
      <c r="B10" s="364" t="s">
        <v>63</v>
      </c>
      <c r="C10" s="319">
        <v>81195659</v>
      </c>
      <c r="D10" s="319">
        <v>77287049</v>
      </c>
      <c r="E10" s="319">
        <v>63859209</v>
      </c>
      <c r="F10" s="319">
        <v>6498702.9499999993</v>
      </c>
      <c r="G10" s="319">
        <v>57656031.910000004</v>
      </c>
      <c r="H10" s="319">
        <v>57656031.909999996</v>
      </c>
      <c r="I10" s="319">
        <v>57656031.909999996</v>
      </c>
      <c r="J10" s="319">
        <v>6203177.0899999961</v>
      </c>
      <c r="K10" s="319">
        <v>19631017.089999996</v>
      </c>
      <c r="L10" s="375">
        <v>90.286166729688119</v>
      </c>
    </row>
    <row r="11" spans="1:13" ht="15" customHeight="1">
      <c r="A11" s="232" t="s">
        <v>64</v>
      </c>
      <c r="B11" s="365" t="s">
        <v>63</v>
      </c>
      <c r="C11" s="233">
        <v>70185320</v>
      </c>
      <c r="D11" s="233">
        <v>66946320</v>
      </c>
      <c r="E11" s="233">
        <v>55197312</v>
      </c>
      <c r="F11" s="233">
        <v>5049740.55</v>
      </c>
      <c r="G11" s="233">
        <v>49825805.760000005</v>
      </c>
      <c r="H11" s="233">
        <v>49825805.759999998</v>
      </c>
      <c r="I11" s="233">
        <v>49825805.759999998</v>
      </c>
      <c r="J11" s="233">
        <v>5371506.2399999946</v>
      </c>
      <c r="K11" s="233">
        <v>17120514.239999995</v>
      </c>
      <c r="L11" s="234">
        <v>90.268536554823555</v>
      </c>
    </row>
    <row r="12" spans="1:13" ht="15" customHeight="1">
      <c r="A12" s="232" t="s">
        <v>65</v>
      </c>
      <c r="B12" s="365" t="s">
        <v>66</v>
      </c>
      <c r="C12" s="233">
        <v>3855498</v>
      </c>
      <c r="D12" s="233">
        <v>3170498</v>
      </c>
      <c r="E12" s="233">
        <v>2527897</v>
      </c>
      <c r="F12" s="233">
        <v>243098.46</v>
      </c>
      <c r="G12" s="233">
        <v>2403808.65</v>
      </c>
      <c r="H12" s="233">
        <v>2403808.65</v>
      </c>
      <c r="I12" s="233">
        <v>2403808.65</v>
      </c>
      <c r="J12" s="233">
        <v>124088.35000000009</v>
      </c>
      <c r="K12" s="233">
        <v>766689.35000000009</v>
      </c>
      <c r="L12" s="234">
        <v>95.091241850439317</v>
      </c>
      <c r="M12" s="1"/>
    </row>
    <row r="13" spans="1:13" ht="15" customHeight="1">
      <c r="A13" s="232" t="s">
        <v>67</v>
      </c>
      <c r="B13" s="365" t="s">
        <v>68</v>
      </c>
      <c r="C13" s="233">
        <v>7154841</v>
      </c>
      <c r="D13" s="233">
        <v>7170231</v>
      </c>
      <c r="E13" s="233">
        <v>6134000</v>
      </c>
      <c r="F13" s="233">
        <v>1205863.94</v>
      </c>
      <c r="G13" s="233">
        <v>5426417.5</v>
      </c>
      <c r="H13" s="233">
        <v>5426417.5</v>
      </c>
      <c r="I13" s="233">
        <v>5426417.5</v>
      </c>
      <c r="J13" s="233">
        <v>707582.5</v>
      </c>
      <c r="K13" s="233">
        <v>1743813.5</v>
      </c>
      <c r="L13" s="234">
        <v>88.464582654059342</v>
      </c>
    </row>
    <row r="14" spans="1:13" ht="15" customHeight="1">
      <c r="A14" s="232" t="s">
        <v>69</v>
      </c>
      <c r="B14" s="365" t="s">
        <v>70</v>
      </c>
      <c r="C14" s="233">
        <v>16549125</v>
      </c>
      <c r="D14" s="233">
        <v>15749125</v>
      </c>
      <c r="E14" s="233">
        <v>12975719</v>
      </c>
      <c r="F14" s="233">
        <v>1166572.78</v>
      </c>
      <c r="G14" s="233">
        <v>11355272.25</v>
      </c>
      <c r="H14" s="233">
        <v>11355272.25</v>
      </c>
      <c r="I14" s="233">
        <v>11355272.25</v>
      </c>
      <c r="J14" s="233">
        <v>1620446.75</v>
      </c>
      <c r="K14" s="233">
        <v>4393852.75</v>
      </c>
      <c r="L14" s="234">
        <v>87.511699737024202</v>
      </c>
    </row>
    <row r="15" spans="1:13" ht="15" customHeight="1">
      <c r="A15" s="232" t="s">
        <v>71</v>
      </c>
      <c r="B15" s="365" t="s">
        <v>72</v>
      </c>
      <c r="C15" s="233">
        <v>223200</v>
      </c>
      <c r="D15" s="233">
        <v>223200</v>
      </c>
      <c r="E15" s="233">
        <v>186000</v>
      </c>
      <c r="F15" s="233">
        <v>17200</v>
      </c>
      <c r="G15" s="233">
        <v>181000</v>
      </c>
      <c r="H15" s="233">
        <v>181000</v>
      </c>
      <c r="I15" s="233">
        <v>181000</v>
      </c>
      <c r="J15" s="233">
        <v>5000</v>
      </c>
      <c r="K15" s="233">
        <v>42200</v>
      </c>
      <c r="L15" s="234">
        <v>97.311827956989248</v>
      </c>
    </row>
    <row r="16" spans="1:13" ht="15" customHeight="1">
      <c r="A16" s="232" t="s">
        <v>73</v>
      </c>
      <c r="B16" s="365" t="s">
        <v>74</v>
      </c>
      <c r="C16" s="233">
        <v>2405758</v>
      </c>
      <c r="D16" s="233">
        <v>8318558</v>
      </c>
      <c r="E16" s="233">
        <v>7516645</v>
      </c>
      <c r="F16" s="233">
        <v>68523.570000000007</v>
      </c>
      <c r="G16" s="233">
        <v>4114745.9</v>
      </c>
      <c r="H16" s="233">
        <v>4114745.9</v>
      </c>
      <c r="I16" s="233">
        <v>4114745.9</v>
      </c>
      <c r="J16" s="233">
        <v>3401899.1</v>
      </c>
      <c r="K16" s="233">
        <v>4203812.0999999996</v>
      </c>
      <c r="L16" s="234">
        <v>54.741788390964317</v>
      </c>
    </row>
    <row r="17" spans="1:13" ht="15" customHeight="1">
      <c r="A17" s="232" t="s">
        <v>75</v>
      </c>
      <c r="B17" s="365" t="s">
        <v>76</v>
      </c>
      <c r="C17" s="233">
        <v>15174914</v>
      </c>
      <c r="D17" s="233">
        <v>15074914</v>
      </c>
      <c r="E17" s="233">
        <v>12604861</v>
      </c>
      <c r="F17" s="233">
        <v>1133406.4500000002</v>
      </c>
      <c r="G17" s="233">
        <v>10644320.479999999</v>
      </c>
      <c r="H17" s="233">
        <v>4262158.6399999997</v>
      </c>
      <c r="I17" s="233">
        <v>9490405.6999999993</v>
      </c>
      <c r="J17" s="233">
        <v>1960540.5200000014</v>
      </c>
      <c r="K17" s="233">
        <v>4430593.5200000014</v>
      </c>
      <c r="L17" s="234">
        <v>84.446155177752445</v>
      </c>
    </row>
    <row r="18" spans="1:13" ht="15" customHeight="1">
      <c r="A18" s="232" t="s">
        <v>77</v>
      </c>
      <c r="B18" s="365" t="s">
        <v>78</v>
      </c>
      <c r="C18" s="233">
        <v>800000</v>
      </c>
      <c r="D18" s="233">
        <v>800000</v>
      </c>
      <c r="E18" s="233">
        <v>0</v>
      </c>
      <c r="F18" s="233">
        <v>0</v>
      </c>
      <c r="G18" s="233">
        <v>0</v>
      </c>
      <c r="H18" s="233">
        <v>0</v>
      </c>
      <c r="I18" s="233">
        <v>0</v>
      </c>
      <c r="J18" s="233">
        <v>0</v>
      </c>
      <c r="K18" s="233">
        <v>800000</v>
      </c>
      <c r="L18" s="234">
        <v>0</v>
      </c>
    </row>
    <row r="19" spans="1:13" ht="15" customHeight="1">
      <c r="A19" s="232" t="s">
        <v>79</v>
      </c>
      <c r="B19" s="365" t="s">
        <v>80</v>
      </c>
      <c r="C19" s="233">
        <v>0</v>
      </c>
      <c r="D19" s="233">
        <v>645000</v>
      </c>
      <c r="E19" s="233">
        <v>645000</v>
      </c>
      <c r="F19" s="233">
        <v>33436.619999999995</v>
      </c>
      <c r="G19" s="233">
        <v>392196.49</v>
      </c>
      <c r="H19" s="233">
        <v>342431.6</v>
      </c>
      <c r="I19" s="233">
        <v>407986.91</v>
      </c>
      <c r="J19" s="233">
        <v>252803.51</v>
      </c>
      <c r="K19" s="233">
        <v>-392196.49</v>
      </c>
      <c r="L19" s="234">
        <v>81.854732076187304</v>
      </c>
    </row>
    <row r="20" spans="1:13" ht="18" customHeight="1">
      <c r="A20" s="232"/>
      <c r="B20" s="365"/>
      <c r="C20" s="233"/>
      <c r="D20" s="233"/>
      <c r="E20" s="233"/>
      <c r="F20" s="233"/>
      <c r="G20" s="233"/>
      <c r="H20" s="233"/>
      <c r="I20" s="233"/>
      <c r="J20" s="233"/>
      <c r="K20" s="233"/>
      <c r="L20" s="234" t="s">
        <v>6</v>
      </c>
    </row>
    <row r="21" spans="1:13" ht="19.899999999999999" customHeight="1">
      <c r="A21" s="371" t="s">
        <v>81</v>
      </c>
      <c r="B21" s="366" t="s">
        <v>82</v>
      </c>
      <c r="C21" s="372">
        <v>18526746</v>
      </c>
      <c r="D21" s="372">
        <v>13390001.720000001</v>
      </c>
      <c r="E21" s="372">
        <v>11897200.719999999</v>
      </c>
      <c r="F21" s="368">
        <v>739551.99999999988</v>
      </c>
      <c r="G21" s="372">
        <v>5753795.4600000009</v>
      </c>
      <c r="H21" s="368">
        <v>4957331.43</v>
      </c>
      <c r="I21" s="372">
        <v>4472086.129999999</v>
      </c>
      <c r="J21" s="372">
        <v>6143405.2599999979</v>
      </c>
      <c r="K21" s="368">
        <v>7636206.2599999998</v>
      </c>
      <c r="L21" s="373">
        <v>48.362598861827067</v>
      </c>
      <c r="M21" s="1" t="s">
        <v>6</v>
      </c>
    </row>
    <row r="22" spans="1:13" ht="15" customHeight="1">
      <c r="A22" s="232">
        <v>100</v>
      </c>
      <c r="B22" s="365" t="s">
        <v>83</v>
      </c>
      <c r="C22" s="233">
        <v>246881</v>
      </c>
      <c r="D22" s="233">
        <v>180776</v>
      </c>
      <c r="E22" s="233">
        <v>180776</v>
      </c>
      <c r="F22" s="233">
        <v>301.88</v>
      </c>
      <c r="G22" s="233">
        <v>54848.31</v>
      </c>
      <c r="H22" s="233">
        <v>37333.07</v>
      </c>
      <c r="I22" s="233">
        <v>37333.07</v>
      </c>
      <c r="J22" s="233">
        <v>125927.69</v>
      </c>
      <c r="K22" s="233">
        <v>125927.69</v>
      </c>
      <c r="L22" s="234">
        <v>30.340482143647385</v>
      </c>
    </row>
    <row r="23" spans="1:13" ht="15" customHeight="1">
      <c r="A23" s="235" t="s">
        <v>84</v>
      </c>
      <c r="B23" s="318" t="s">
        <v>85</v>
      </c>
      <c r="C23" s="233">
        <v>4602128</v>
      </c>
      <c r="D23" s="233">
        <v>5403728</v>
      </c>
      <c r="E23" s="233">
        <v>4668718</v>
      </c>
      <c r="F23" s="233">
        <v>432130.97</v>
      </c>
      <c r="G23" s="233">
        <v>3588555.39</v>
      </c>
      <c r="H23" s="233">
        <v>3489042.7699999996</v>
      </c>
      <c r="I23" s="233">
        <v>3416708.89</v>
      </c>
      <c r="J23" s="233">
        <v>1080162.6099999999</v>
      </c>
      <c r="K23" s="233">
        <v>1815172.6099999999</v>
      </c>
      <c r="L23" s="234">
        <v>76.863828357163584</v>
      </c>
    </row>
    <row r="24" spans="1:13" ht="15" customHeight="1">
      <c r="A24" s="235" t="s">
        <v>86</v>
      </c>
      <c r="B24" s="318" t="s">
        <v>87</v>
      </c>
      <c r="C24" s="233">
        <v>166433</v>
      </c>
      <c r="D24" s="233">
        <v>48233</v>
      </c>
      <c r="E24" s="233">
        <v>48233</v>
      </c>
      <c r="F24" s="233">
        <v>399.68</v>
      </c>
      <c r="G24" s="233">
        <v>8671.0400000000009</v>
      </c>
      <c r="H24" s="233">
        <v>7216.44</v>
      </c>
      <c r="I24" s="233">
        <v>6976.76</v>
      </c>
      <c r="J24" s="233">
        <v>39561.96</v>
      </c>
      <c r="K24" s="233">
        <v>39561.96</v>
      </c>
      <c r="L24" s="234">
        <v>17.977401364211225</v>
      </c>
    </row>
    <row r="25" spans="1:13" ht="15" customHeight="1">
      <c r="A25" s="235" t="s">
        <v>88</v>
      </c>
      <c r="B25" s="318" t="s">
        <v>89</v>
      </c>
      <c r="C25" s="233">
        <v>312205</v>
      </c>
      <c r="D25" s="233">
        <v>87205</v>
      </c>
      <c r="E25" s="233">
        <v>87205</v>
      </c>
      <c r="F25" s="233">
        <v>0</v>
      </c>
      <c r="G25" s="233">
        <v>13628.53</v>
      </c>
      <c r="H25" s="233">
        <v>10549.76</v>
      </c>
      <c r="I25" s="233">
        <v>10549.76</v>
      </c>
      <c r="J25" s="233">
        <v>73576.47</v>
      </c>
      <c r="K25" s="233">
        <v>73576.47</v>
      </c>
      <c r="L25" s="234">
        <v>15.628152055501404</v>
      </c>
    </row>
    <row r="26" spans="1:13" ht="15" customHeight="1">
      <c r="A26" s="235" t="s">
        <v>90</v>
      </c>
      <c r="B26" s="318" t="s">
        <v>91</v>
      </c>
      <c r="C26" s="233">
        <v>1316173</v>
      </c>
      <c r="D26" s="233">
        <v>329213.92</v>
      </c>
      <c r="E26" s="233">
        <v>328863.92</v>
      </c>
      <c r="F26" s="233">
        <v>9255</v>
      </c>
      <c r="G26" s="233">
        <v>233144.42</v>
      </c>
      <c r="H26" s="233">
        <v>233144.42</v>
      </c>
      <c r="I26" s="233">
        <v>231704.42</v>
      </c>
      <c r="J26" s="233">
        <v>95719.499999999971</v>
      </c>
      <c r="K26" s="233">
        <v>96069.499999999971</v>
      </c>
      <c r="L26" s="234">
        <v>70.893888268436385</v>
      </c>
    </row>
    <row r="27" spans="1:13" ht="15" customHeight="1">
      <c r="A27" s="235" t="s">
        <v>93</v>
      </c>
      <c r="B27" s="318" t="s">
        <v>94</v>
      </c>
      <c r="C27" s="233">
        <v>707102</v>
      </c>
      <c r="D27" s="233">
        <v>204262.1</v>
      </c>
      <c r="E27" s="233">
        <v>204262.1</v>
      </c>
      <c r="F27" s="233">
        <v>9226.85</v>
      </c>
      <c r="G27" s="233">
        <v>96213.48</v>
      </c>
      <c r="H27" s="233">
        <v>78722.81</v>
      </c>
      <c r="I27" s="233">
        <v>71234.06</v>
      </c>
      <c r="J27" s="233">
        <v>108048.62000000001</v>
      </c>
      <c r="K27" s="233">
        <v>108048.62000000001</v>
      </c>
      <c r="L27" s="234">
        <v>47.102952530107153</v>
      </c>
    </row>
    <row r="28" spans="1:13" ht="15" customHeight="1">
      <c r="A28" s="235" t="s">
        <v>95</v>
      </c>
      <c r="B28" s="318" t="s">
        <v>96</v>
      </c>
      <c r="C28" s="233">
        <v>5576534</v>
      </c>
      <c r="D28" s="233">
        <v>3063444.7</v>
      </c>
      <c r="E28" s="233">
        <v>2861667.7</v>
      </c>
      <c r="F28" s="233">
        <v>162966.07999999999</v>
      </c>
      <c r="G28" s="233">
        <v>659775.06000000006</v>
      </c>
      <c r="H28" s="233">
        <v>363144.48</v>
      </c>
      <c r="I28" s="233">
        <v>213744.15999999997</v>
      </c>
      <c r="J28" s="233">
        <v>2201892.64</v>
      </c>
      <c r="K28" s="233">
        <v>2403669.64</v>
      </c>
      <c r="L28" s="234">
        <v>56.176160475782467</v>
      </c>
    </row>
    <row r="29" spans="1:13" ht="15" customHeight="1">
      <c r="A29" s="236">
        <v>170</v>
      </c>
      <c r="B29" s="367" t="s">
        <v>142</v>
      </c>
      <c r="C29" s="233">
        <v>3333076</v>
      </c>
      <c r="D29" s="233">
        <v>1587420</v>
      </c>
      <c r="E29" s="233">
        <v>1031756</v>
      </c>
      <c r="F29" s="233">
        <v>5016.96</v>
      </c>
      <c r="G29" s="233">
        <v>35802.36</v>
      </c>
      <c r="H29" s="233">
        <v>30069.03</v>
      </c>
      <c r="I29" s="233">
        <v>0</v>
      </c>
      <c r="J29" s="233">
        <v>995953.64</v>
      </c>
      <c r="K29" s="233">
        <v>1551617.64</v>
      </c>
      <c r="L29" s="234">
        <v>36.035475522967445</v>
      </c>
    </row>
    <row r="30" spans="1:13" ht="15" customHeight="1">
      <c r="A30" s="235" t="s">
        <v>97</v>
      </c>
      <c r="B30" s="318" t="s">
        <v>98</v>
      </c>
      <c r="C30" s="233">
        <v>2266214</v>
      </c>
      <c r="D30" s="233">
        <v>1984109</v>
      </c>
      <c r="E30" s="233">
        <v>1984109</v>
      </c>
      <c r="F30" s="233">
        <v>119826.57999999999</v>
      </c>
      <c r="G30" s="233">
        <v>622175.4</v>
      </c>
      <c r="H30" s="233">
        <v>290374.48</v>
      </c>
      <c r="I30" s="233">
        <v>266387</v>
      </c>
      <c r="J30" s="233">
        <v>1361933.6</v>
      </c>
      <c r="K30" s="233">
        <v>1361933.6</v>
      </c>
      <c r="L30" s="234">
        <v>45.036823775249594</v>
      </c>
    </row>
    <row r="31" spans="1:13" ht="15" customHeight="1">
      <c r="A31" s="232">
        <v>190</v>
      </c>
      <c r="B31" s="365" t="s">
        <v>99</v>
      </c>
      <c r="C31" s="233">
        <v>0</v>
      </c>
      <c r="D31" s="233">
        <v>501610</v>
      </c>
      <c r="E31" s="233">
        <v>501610</v>
      </c>
      <c r="F31" s="404">
        <v>428</v>
      </c>
      <c r="G31" s="233">
        <v>440981.47</v>
      </c>
      <c r="H31" s="233">
        <v>417734.17000000004</v>
      </c>
      <c r="I31" s="233">
        <v>217448.01</v>
      </c>
      <c r="J31" s="233">
        <v>60628.530000000028</v>
      </c>
      <c r="K31" s="233">
        <v>-440981.47</v>
      </c>
      <c r="L31" s="234">
        <v>16.316627516514007</v>
      </c>
    </row>
    <row r="32" spans="1:13" ht="18" customHeight="1">
      <c r="A32" s="232"/>
      <c r="B32" s="365"/>
      <c r="C32" s="233"/>
      <c r="D32" s="233"/>
      <c r="E32" s="233"/>
      <c r="F32" s="233"/>
      <c r="G32" s="233"/>
      <c r="H32" s="233"/>
      <c r="I32" s="233"/>
      <c r="J32" s="233"/>
      <c r="K32" s="233"/>
      <c r="L32" s="234">
        <v>0</v>
      </c>
    </row>
    <row r="33" spans="1:15" ht="19.899999999999999" customHeight="1">
      <c r="A33" s="374" t="s">
        <v>100</v>
      </c>
      <c r="B33" s="363" t="s">
        <v>101</v>
      </c>
      <c r="C33" s="368">
        <v>7743903</v>
      </c>
      <c r="D33" s="368">
        <v>5580447.5899999999</v>
      </c>
      <c r="E33" s="372">
        <v>5580447.5899999999</v>
      </c>
      <c r="F33" s="368">
        <v>234442.38000000003</v>
      </c>
      <c r="G33" s="368">
        <v>2934470.8760000002</v>
      </c>
      <c r="H33" s="368">
        <v>2209697.75</v>
      </c>
      <c r="I33" s="368">
        <v>2111890.54</v>
      </c>
      <c r="J33" s="368">
        <v>2645976.7139999997</v>
      </c>
      <c r="K33" s="368">
        <v>2645976.7139999997</v>
      </c>
      <c r="L33" s="373">
        <v>52.584865867363163</v>
      </c>
      <c r="M33" s="1" t="s">
        <v>6</v>
      </c>
      <c r="N33" s="1" t="s">
        <v>6</v>
      </c>
      <c r="O33" s="1"/>
    </row>
    <row r="34" spans="1:15" ht="15" customHeight="1">
      <c r="A34" s="232" t="s">
        <v>102</v>
      </c>
      <c r="B34" s="365" t="s">
        <v>103</v>
      </c>
      <c r="C34" s="233">
        <v>546753</v>
      </c>
      <c r="D34" s="233">
        <v>245703</v>
      </c>
      <c r="E34" s="233">
        <v>245703</v>
      </c>
      <c r="F34" s="233">
        <v>8113.65</v>
      </c>
      <c r="G34" s="233">
        <v>43451.759999999995</v>
      </c>
      <c r="H34" s="233">
        <v>41638.46</v>
      </c>
      <c r="I34" s="233">
        <v>35795.57</v>
      </c>
      <c r="J34" s="233">
        <v>202251.24</v>
      </c>
      <c r="K34" s="233">
        <v>202251.24</v>
      </c>
      <c r="L34" s="234">
        <v>17.684668074870878</v>
      </c>
    </row>
    <row r="35" spans="1:15" ht="15" customHeight="1">
      <c r="A35" s="235" t="s">
        <v>104</v>
      </c>
      <c r="B35" s="318" t="s">
        <v>105</v>
      </c>
      <c r="C35" s="233">
        <v>997856</v>
      </c>
      <c r="D35" s="233">
        <v>330044</v>
      </c>
      <c r="E35" s="233">
        <v>330044</v>
      </c>
      <c r="F35" s="233">
        <v>7689.2400000000007</v>
      </c>
      <c r="G35" s="233">
        <v>186721.8</v>
      </c>
      <c r="H35" s="233">
        <v>170822.86000000002</v>
      </c>
      <c r="I35" s="233">
        <v>151941.18000000002</v>
      </c>
      <c r="J35" s="233">
        <v>143322.20000000001</v>
      </c>
      <c r="K35" s="233">
        <v>143322.20000000001</v>
      </c>
      <c r="L35" s="234">
        <v>56.574820326986696</v>
      </c>
    </row>
    <row r="36" spans="1:15" ht="15" customHeight="1">
      <c r="A36" s="235" t="s">
        <v>106</v>
      </c>
      <c r="B36" s="318" t="s">
        <v>107</v>
      </c>
      <c r="C36" s="233">
        <v>1077438</v>
      </c>
      <c r="D36" s="233">
        <v>492232.86</v>
      </c>
      <c r="E36" s="233">
        <v>492232.86</v>
      </c>
      <c r="F36" s="233">
        <v>4644.1099999999997</v>
      </c>
      <c r="G36" s="233">
        <v>369255.76</v>
      </c>
      <c r="H36" s="233">
        <v>212491.91</v>
      </c>
      <c r="I36" s="233">
        <v>164598.42000000001</v>
      </c>
      <c r="J36" s="233">
        <v>122977.09999999998</v>
      </c>
      <c r="K36" s="233">
        <v>122977.09999999998</v>
      </c>
      <c r="L36" s="234">
        <v>75.016478989232866</v>
      </c>
    </row>
    <row r="37" spans="1:15" ht="15" customHeight="1">
      <c r="A37" s="235" t="s">
        <v>108</v>
      </c>
      <c r="B37" s="318" t="s">
        <v>109</v>
      </c>
      <c r="C37" s="233">
        <v>406407</v>
      </c>
      <c r="D37" s="233">
        <v>201027</v>
      </c>
      <c r="E37" s="233">
        <v>201027</v>
      </c>
      <c r="F37" s="233">
        <v>8345.4700000000012</v>
      </c>
      <c r="G37" s="233">
        <v>133897.94</v>
      </c>
      <c r="H37" s="233">
        <v>117428.59</v>
      </c>
      <c r="I37" s="233">
        <v>101745.78000000001</v>
      </c>
      <c r="J37" s="233">
        <v>67129.06</v>
      </c>
      <c r="K37" s="233">
        <v>67129.06</v>
      </c>
      <c r="L37" s="234">
        <v>66.606943345918708</v>
      </c>
    </row>
    <row r="38" spans="1:15" ht="15" customHeight="1">
      <c r="A38" s="235" t="s">
        <v>110</v>
      </c>
      <c r="B38" s="318" t="s">
        <v>111</v>
      </c>
      <c r="C38" s="233">
        <v>443589</v>
      </c>
      <c r="D38" s="233">
        <v>533809.79</v>
      </c>
      <c r="E38" s="233">
        <v>533809.79</v>
      </c>
      <c r="F38" s="233">
        <v>13438.240000000002</v>
      </c>
      <c r="G38" s="233">
        <v>252973.91</v>
      </c>
      <c r="H38" s="233">
        <v>149250.25</v>
      </c>
      <c r="I38" s="233">
        <v>149297.99000000002</v>
      </c>
      <c r="J38" s="233">
        <v>280835.88</v>
      </c>
      <c r="K38" s="233">
        <v>280835.88</v>
      </c>
      <c r="L38" s="234">
        <v>47.390271729561192</v>
      </c>
    </row>
    <row r="39" spans="1:15" ht="15" customHeight="1">
      <c r="A39" s="235" t="s">
        <v>112</v>
      </c>
      <c r="B39" s="318" t="s">
        <v>113</v>
      </c>
      <c r="C39" s="233">
        <v>987180</v>
      </c>
      <c r="D39" s="233">
        <v>1114937.6200000001</v>
      </c>
      <c r="E39" s="233">
        <v>1114937.6200000001</v>
      </c>
      <c r="F39" s="233">
        <v>50908.43</v>
      </c>
      <c r="G39" s="233">
        <v>345775.53600000002</v>
      </c>
      <c r="H39" s="233">
        <v>275993.14999999997</v>
      </c>
      <c r="I39" s="233">
        <v>256989.57</v>
      </c>
      <c r="J39" s="233">
        <v>769162.08400000003</v>
      </c>
      <c r="K39" s="233">
        <v>769162.08400000003</v>
      </c>
      <c r="L39" s="234">
        <v>31.012993892878061</v>
      </c>
    </row>
    <row r="40" spans="1:15" ht="15" customHeight="1">
      <c r="A40" s="235" t="s">
        <v>114</v>
      </c>
      <c r="B40" s="318" t="s">
        <v>115</v>
      </c>
      <c r="C40" s="233">
        <v>910470</v>
      </c>
      <c r="D40" s="233">
        <v>682160</v>
      </c>
      <c r="E40" s="233">
        <v>682160</v>
      </c>
      <c r="F40" s="233">
        <v>46780.259999999995</v>
      </c>
      <c r="G40" s="233">
        <v>314587.52000000002</v>
      </c>
      <c r="H40" s="233">
        <v>216000.91999999998</v>
      </c>
      <c r="I40" s="233">
        <v>215812.79</v>
      </c>
      <c r="J40" s="233">
        <v>367572.47999999998</v>
      </c>
      <c r="K40" s="233">
        <v>367572.47999999998</v>
      </c>
      <c r="L40" s="234">
        <v>46.116383253195735</v>
      </c>
    </row>
    <row r="41" spans="1:15" ht="15" customHeight="1">
      <c r="A41" s="235" t="s">
        <v>116</v>
      </c>
      <c r="B41" s="318" t="s">
        <v>117</v>
      </c>
      <c r="C41" s="233">
        <v>1721563</v>
      </c>
      <c r="D41" s="233">
        <v>1444658.32</v>
      </c>
      <c r="E41" s="233">
        <v>1444658.32</v>
      </c>
      <c r="F41" s="233">
        <v>74596.2</v>
      </c>
      <c r="G41" s="233">
        <v>1012507.7</v>
      </c>
      <c r="H41" s="233">
        <v>864913.81</v>
      </c>
      <c r="I41" s="233">
        <v>829658.21</v>
      </c>
      <c r="J41" s="233">
        <v>432150.62000000011</v>
      </c>
      <c r="K41" s="233">
        <v>432150.62000000011</v>
      </c>
      <c r="L41" s="234">
        <v>70.086309404980966</v>
      </c>
    </row>
    <row r="42" spans="1:15" ht="15" customHeight="1">
      <c r="A42" s="235" t="s">
        <v>118</v>
      </c>
      <c r="B42" s="318" t="s">
        <v>119</v>
      </c>
      <c r="C42" s="233">
        <v>652647</v>
      </c>
      <c r="D42" s="233">
        <v>366835</v>
      </c>
      <c r="E42" s="233">
        <v>366835</v>
      </c>
      <c r="F42" s="233">
        <v>19926.78</v>
      </c>
      <c r="G42" s="233">
        <v>198209.71</v>
      </c>
      <c r="H42" s="233">
        <v>153642.87</v>
      </c>
      <c r="I42" s="233">
        <v>130919.07</v>
      </c>
      <c r="J42" s="233">
        <v>168625.29</v>
      </c>
      <c r="K42" s="233">
        <v>168625.29</v>
      </c>
      <c r="L42" s="234">
        <v>54.032387858301412</v>
      </c>
    </row>
    <row r="43" spans="1:15" ht="15" customHeight="1">
      <c r="A43" s="232">
        <v>290</v>
      </c>
      <c r="B43" s="318" t="s">
        <v>120</v>
      </c>
      <c r="C43" s="233">
        <v>0</v>
      </c>
      <c r="D43" s="233">
        <v>169040</v>
      </c>
      <c r="E43" s="233">
        <v>169040</v>
      </c>
      <c r="F43" s="233">
        <v>0</v>
      </c>
      <c r="G43" s="233">
        <v>77089.240000000005</v>
      </c>
      <c r="H43" s="233">
        <v>7514.9299999999994</v>
      </c>
      <c r="I43" s="233">
        <v>75131.959999999992</v>
      </c>
      <c r="J43" s="233" t="s">
        <v>6</v>
      </c>
      <c r="K43" s="233" t="s">
        <v>6</v>
      </c>
      <c r="L43" s="234">
        <v>45.604141031708473</v>
      </c>
    </row>
    <row r="44" spans="1:15" ht="18.600000000000001" customHeight="1">
      <c r="A44" s="232"/>
      <c r="B44" s="318"/>
      <c r="C44" s="233"/>
      <c r="D44" s="233"/>
      <c r="E44" s="233"/>
      <c r="F44" s="233"/>
      <c r="G44" s="233"/>
      <c r="H44" s="233"/>
      <c r="I44" s="233"/>
      <c r="J44" s="233"/>
      <c r="K44" s="233"/>
      <c r="L44" s="234" t="s">
        <v>6</v>
      </c>
    </row>
    <row r="45" spans="1:15" ht="19.899999999999999" customHeight="1">
      <c r="A45" s="374">
        <v>4</v>
      </c>
      <c r="B45" s="368" t="s">
        <v>122</v>
      </c>
      <c r="C45" s="368">
        <v>2503569</v>
      </c>
      <c r="D45" s="368">
        <v>2188964.63</v>
      </c>
      <c r="E45" s="368">
        <v>2188964.63</v>
      </c>
      <c r="F45" s="368">
        <v>107049.75</v>
      </c>
      <c r="G45" s="368">
        <v>1488479.58</v>
      </c>
      <c r="H45" s="376">
        <v>1053864.1199999999</v>
      </c>
      <c r="I45" s="368">
        <v>1055765.1400000001</v>
      </c>
      <c r="J45" s="368">
        <v>700485.04999999981</v>
      </c>
      <c r="K45" s="368">
        <v>700485.04999999981</v>
      </c>
      <c r="L45" s="373">
        <v>67.999252230950859</v>
      </c>
    </row>
    <row r="46" spans="1:15" ht="15" customHeight="1">
      <c r="A46" s="232">
        <v>430</v>
      </c>
      <c r="B46" s="369" t="s">
        <v>123</v>
      </c>
      <c r="C46" s="233">
        <v>2503569</v>
      </c>
      <c r="D46" s="233">
        <v>2048124.63</v>
      </c>
      <c r="E46" s="233">
        <v>2048124.63</v>
      </c>
      <c r="F46" s="233">
        <v>107049.75</v>
      </c>
      <c r="G46" s="233">
        <v>1361618.24</v>
      </c>
      <c r="H46" s="233">
        <v>1032531.36</v>
      </c>
      <c r="I46" s="233">
        <v>933465.55</v>
      </c>
      <c r="J46" s="233">
        <v>686506.3899999999</v>
      </c>
      <c r="K46" s="233">
        <v>686506.3899999999</v>
      </c>
      <c r="L46" s="234">
        <v>66.481219944120298</v>
      </c>
    </row>
    <row r="47" spans="1:15" ht="15" customHeight="1">
      <c r="A47" s="232">
        <v>490</v>
      </c>
      <c r="B47" s="318" t="s">
        <v>124</v>
      </c>
      <c r="C47" s="233">
        <v>0</v>
      </c>
      <c r="D47" s="233">
        <v>140840</v>
      </c>
      <c r="E47" s="233">
        <v>140840</v>
      </c>
      <c r="F47" s="233">
        <v>0</v>
      </c>
      <c r="G47" s="233">
        <v>126861.34</v>
      </c>
      <c r="H47" s="233">
        <v>21332.76</v>
      </c>
      <c r="I47" s="233">
        <v>122299.59</v>
      </c>
      <c r="J47" s="233">
        <v>13978.660000000003</v>
      </c>
      <c r="K47" s="233">
        <v>-126861.34</v>
      </c>
      <c r="L47" s="234">
        <v>90.074794092587325</v>
      </c>
    </row>
    <row r="48" spans="1:15" ht="18" customHeight="1">
      <c r="A48" s="237"/>
      <c r="B48" s="370"/>
      <c r="C48" s="233"/>
      <c r="D48" s="308"/>
      <c r="E48" s="308"/>
      <c r="F48" s="233" t="s">
        <v>6</v>
      </c>
      <c r="G48" s="238"/>
      <c r="H48" s="362"/>
      <c r="I48" s="238"/>
      <c r="J48" s="238"/>
      <c r="K48" s="238"/>
      <c r="L48" s="234" t="s">
        <v>6</v>
      </c>
    </row>
    <row r="49" spans="1:16" ht="19.899999999999999" customHeight="1">
      <c r="A49" s="374" t="s">
        <v>125</v>
      </c>
      <c r="B49" s="363" t="s">
        <v>145</v>
      </c>
      <c r="C49" s="231">
        <v>13519059</v>
      </c>
      <c r="D49" s="231">
        <v>7559914.6299999999</v>
      </c>
      <c r="E49" s="231">
        <v>7559914.6299999999</v>
      </c>
      <c r="F49" s="231">
        <v>1090130.21</v>
      </c>
      <c r="G49" s="231">
        <v>3045012.0100000002</v>
      </c>
      <c r="H49" s="361">
        <v>3025957.7800000003</v>
      </c>
      <c r="I49" s="231">
        <v>2976993.3400000003</v>
      </c>
      <c r="J49" s="231">
        <v>4514902.6199999992</v>
      </c>
      <c r="K49" s="231">
        <v>4514902.6199999992</v>
      </c>
      <c r="L49" s="279">
        <v>40.278391477021216</v>
      </c>
      <c r="N49" s="1" t="s">
        <v>6</v>
      </c>
    </row>
    <row r="50" spans="1:16" ht="15" customHeight="1">
      <c r="A50" s="232" t="s">
        <v>126</v>
      </c>
      <c r="B50" s="365" t="s">
        <v>153</v>
      </c>
      <c r="C50" s="233">
        <v>118164</v>
      </c>
      <c r="D50" s="233">
        <v>45338</v>
      </c>
      <c r="E50" s="233">
        <v>45338</v>
      </c>
      <c r="F50" s="233">
        <v>3777.62</v>
      </c>
      <c r="G50" s="233">
        <v>37776.199999999997</v>
      </c>
      <c r="H50" s="233">
        <v>37776.199999999997</v>
      </c>
      <c r="I50" s="233">
        <v>37776.199999999997</v>
      </c>
      <c r="J50" s="233">
        <v>7561.8000000000029</v>
      </c>
      <c r="K50" s="233">
        <v>7561.8000000000029</v>
      </c>
      <c r="L50" s="234">
        <v>83.321275751025624</v>
      </c>
    </row>
    <row r="51" spans="1:16" ht="15" customHeight="1">
      <c r="A51" s="235" t="s">
        <v>127</v>
      </c>
      <c r="B51" s="318" t="s">
        <v>92</v>
      </c>
      <c r="C51" s="233">
        <v>11651426</v>
      </c>
      <c r="D51" s="233">
        <v>7357927</v>
      </c>
      <c r="E51" s="233">
        <v>7357927</v>
      </c>
      <c r="F51" s="233">
        <v>1084221.5899999999</v>
      </c>
      <c r="G51" s="233">
        <v>2850682.62</v>
      </c>
      <c r="H51" s="233">
        <v>2850683.62</v>
      </c>
      <c r="I51" s="233">
        <v>2850683.62</v>
      </c>
      <c r="J51" s="233">
        <v>4507244.38</v>
      </c>
      <c r="K51" s="233">
        <v>4507244.38</v>
      </c>
      <c r="L51" s="234">
        <v>38.743026670419539</v>
      </c>
    </row>
    <row r="52" spans="1:16" ht="15" customHeight="1">
      <c r="A52" s="232">
        <v>620</v>
      </c>
      <c r="B52" s="318" t="s">
        <v>128</v>
      </c>
      <c r="C52" s="233">
        <v>1464188</v>
      </c>
      <c r="D52" s="233">
        <v>107003.17</v>
      </c>
      <c r="E52" s="233">
        <v>107003.17</v>
      </c>
      <c r="F52" s="233">
        <v>2131</v>
      </c>
      <c r="G52" s="233">
        <v>106905.73000000001</v>
      </c>
      <c r="H52" s="233">
        <v>87851.5</v>
      </c>
      <c r="I52" s="233">
        <v>87633.52</v>
      </c>
      <c r="J52" s="233">
        <v>97.439999999987776</v>
      </c>
      <c r="K52" s="233">
        <v>97.439999999987776</v>
      </c>
      <c r="L52" s="234">
        <v>99.90893727727881</v>
      </c>
    </row>
    <row r="53" spans="1:16" ht="15" customHeight="1">
      <c r="A53" s="309">
        <v>640</v>
      </c>
      <c r="B53" s="318" t="s">
        <v>336</v>
      </c>
      <c r="C53" s="233">
        <v>159266</v>
      </c>
      <c r="D53" s="233">
        <v>0</v>
      </c>
      <c r="E53" s="233">
        <v>0</v>
      </c>
      <c r="F53" s="233">
        <v>0</v>
      </c>
      <c r="G53" s="233">
        <v>0</v>
      </c>
      <c r="H53" s="233">
        <v>0</v>
      </c>
      <c r="I53" s="233">
        <v>0</v>
      </c>
      <c r="J53" s="233">
        <v>0</v>
      </c>
      <c r="K53" s="233">
        <v>0</v>
      </c>
      <c r="L53" s="234"/>
    </row>
    <row r="54" spans="1:16" ht="15" customHeight="1">
      <c r="A54" s="232" t="s">
        <v>129</v>
      </c>
      <c r="B54" s="365" t="s">
        <v>130</v>
      </c>
      <c r="C54" s="233">
        <v>126015</v>
      </c>
      <c r="D54" s="233">
        <v>40579.950000000004</v>
      </c>
      <c r="E54" s="233">
        <v>40579.950000000004</v>
      </c>
      <c r="F54" s="233">
        <v>0</v>
      </c>
      <c r="G54" s="233">
        <v>40579.949999999997</v>
      </c>
      <c r="H54" s="233">
        <v>40579.949999999997</v>
      </c>
      <c r="I54" s="233">
        <v>900</v>
      </c>
      <c r="J54" s="233">
        <v>0</v>
      </c>
      <c r="K54" s="233">
        <v>0</v>
      </c>
      <c r="L54" s="234">
        <v>99.999999999999972</v>
      </c>
      <c r="O54" s="1" t="s">
        <v>6</v>
      </c>
    </row>
    <row r="55" spans="1:16" ht="15" customHeight="1">
      <c r="A55" s="232">
        <v>690</v>
      </c>
      <c r="B55" s="318" t="s">
        <v>152</v>
      </c>
      <c r="C55" s="233">
        <v>0</v>
      </c>
      <c r="D55" s="233">
        <v>9066.51</v>
      </c>
      <c r="E55" s="233">
        <v>9066.51</v>
      </c>
      <c r="F55" s="233">
        <v>0</v>
      </c>
      <c r="G55" s="233">
        <v>9066.51</v>
      </c>
      <c r="H55" s="233">
        <v>9066.51</v>
      </c>
      <c r="I55" s="233">
        <v>0</v>
      </c>
      <c r="J55" s="233">
        <v>0</v>
      </c>
      <c r="K55" s="233">
        <v>-9066.51</v>
      </c>
      <c r="L55" s="234">
        <v>100</v>
      </c>
    </row>
    <row r="56" spans="1:16" ht="15" customHeight="1">
      <c r="A56" s="232"/>
      <c r="B56" s="233"/>
      <c r="C56" s="233"/>
      <c r="D56" s="233"/>
      <c r="E56" s="233"/>
      <c r="F56" s="233">
        <v>0</v>
      </c>
      <c r="G56" s="233"/>
      <c r="H56" s="233"/>
      <c r="I56" s="233"/>
      <c r="J56" s="233"/>
      <c r="K56" s="233"/>
      <c r="L56" s="234">
        <v>17.655761024182077</v>
      </c>
    </row>
    <row r="57" spans="1:16" ht="19.899999999999999" customHeight="1">
      <c r="A57" s="241" t="s">
        <v>6</v>
      </c>
      <c r="B57" s="377" t="s">
        <v>131</v>
      </c>
      <c r="C57" s="378">
        <v>158641933</v>
      </c>
      <c r="D57" s="378">
        <v>146817174.56999999</v>
      </c>
      <c r="E57" s="378">
        <v>125013961.56999999</v>
      </c>
      <c r="F57" s="378">
        <v>11089016.709999999</v>
      </c>
      <c r="G57" s="378">
        <v>97565324.956</v>
      </c>
      <c r="H57" s="378">
        <v>89158491.379999995</v>
      </c>
      <c r="I57" s="378">
        <v>93822177.819999993</v>
      </c>
      <c r="J57" s="378">
        <v>27448636.613999993</v>
      </c>
      <c r="K57" s="368">
        <v>49251849.613999993</v>
      </c>
      <c r="L57" s="373">
        <v>78.043543084881392</v>
      </c>
    </row>
    <row r="58" spans="1:16" ht="19.899999999999999" customHeight="1">
      <c r="A58" s="27"/>
      <c r="B58" s="267"/>
      <c r="C58" s="267"/>
      <c r="D58" s="267"/>
      <c r="E58" s="267"/>
      <c r="F58" s="1" t="s">
        <v>6</v>
      </c>
      <c r="G58" s="267" t="s">
        <v>6</v>
      </c>
      <c r="H58" s="267"/>
      <c r="I58" s="267"/>
      <c r="J58" s="267"/>
      <c r="K58" s="267"/>
      <c r="L58" s="267"/>
      <c r="N58" s="24" t="s">
        <v>6</v>
      </c>
      <c r="P58" t="s">
        <v>6</v>
      </c>
    </row>
    <row r="59" spans="1:16" ht="19.899999999999999" customHeight="1">
      <c r="A59" s="237"/>
      <c r="B59" s="239"/>
      <c r="C59" s="239"/>
      <c r="D59" s="240"/>
      <c r="E59" s="1"/>
      <c r="F59" s="1" t="s">
        <v>6</v>
      </c>
      <c r="G59" s="1" t="s">
        <v>6</v>
      </c>
      <c r="H59" s="1"/>
      <c r="L59" s="24"/>
    </row>
    <row r="60" spans="1:16" ht="19.899999999999999" customHeight="1"/>
    <row r="61" spans="1:16" ht="19.899999999999999" customHeight="1">
      <c r="C61" t="s">
        <v>6</v>
      </c>
    </row>
    <row r="62" spans="1:16" ht="19.899999999999999" customHeight="1">
      <c r="C62" s="1" t="s">
        <v>6</v>
      </c>
    </row>
    <row r="63" spans="1:16" ht="19.899999999999999" customHeight="1"/>
    <row r="64" spans="1:16" ht="19.899999999999999" customHeight="1"/>
    <row r="65" ht="19.899999999999999" customHeight="1"/>
    <row r="66" ht="19.899999999999999" customHeight="1"/>
    <row r="67" ht="19.899999999999999" customHeight="1"/>
    <row r="68" ht="19.899999999999999" customHeight="1"/>
    <row r="69" ht="19.899999999999999" customHeight="1"/>
    <row r="70" ht="19.899999999999999" customHeight="1"/>
    <row r="71" ht="19.899999999999999" customHeight="1"/>
    <row r="72" ht="19.899999999999999" customHeight="1"/>
    <row r="73" ht="19.899999999999999" customHeight="1"/>
    <row r="74" ht="19.899999999999999" customHeight="1"/>
    <row r="75" ht="19.899999999999999" customHeight="1"/>
    <row r="76" ht="19.899999999999999" customHeight="1"/>
    <row r="77" ht="19.899999999999999" customHeight="1"/>
    <row r="78" ht="19.899999999999999" customHeight="1"/>
    <row r="79" ht="19.899999999999999" customHeight="1"/>
    <row r="80" ht="19.899999999999999" customHeight="1"/>
    <row r="81" ht="19.899999999999999" customHeight="1"/>
    <row r="82" ht="19.899999999999999" customHeight="1"/>
    <row r="83" ht="19.899999999999999" customHeight="1"/>
    <row r="84" ht="19.899999999999999" customHeight="1"/>
    <row r="85" ht="19.899999999999999" customHeight="1"/>
    <row r="86" ht="19.899999999999999" customHeight="1"/>
    <row r="87" ht="19.899999999999999" customHeight="1"/>
    <row r="88" ht="19.899999999999999" customHeight="1"/>
    <row r="89" ht="19.899999999999999" customHeight="1"/>
    <row r="90" ht="19.899999999999999" customHeight="1"/>
    <row r="91" ht="19.899999999999999" customHeight="1"/>
    <row r="92" ht="19.899999999999999" customHeight="1"/>
    <row r="93" ht="19.899999999999999" customHeight="1"/>
    <row r="94" ht="19.899999999999999" customHeight="1"/>
    <row r="95" ht="19.899999999999999" customHeight="1"/>
    <row r="96" ht="19.899999999999999" customHeight="1"/>
    <row r="97" ht="19.899999999999999" customHeight="1"/>
    <row r="98" ht="19.899999999999999" customHeight="1"/>
    <row r="99" ht="19.899999999999999" customHeight="1"/>
    <row r="100" ht="19.899999999999999" customHeight="1"/>
    <row r="101" ht="19.899999999999999" customHeight="1"/>
    <row r="102" ht="19.899999999999999" customHeight="1"/>
    <row r="103" ht="19.899999999999999" customHeight="1"/>
    <row r="104" ht="19.899999999999999" customHeight="1"/>
    <row r="105" ht="19.899999999999999" customHeight="1"/>
    <row r="106" ht="19.899999999999999" customHeight="1"/>
    <row r="107" ht="19.899999999999999" customHeight="1"/>
    <row r="108" ht="19.899999999999999" customHeight="1"/>
    <row r="109" ht="19.899999999999999" customHeight="1"/>
    <row r="110" ht="19.899999999999999" customHeight="1"/>
    <row r="111" ht="19.899999999999999" customHeight="1"/>
    <row r="112" ht="19.899999999999999" customHeight="1"/>
    <row r="113" ht="19.899999999999999" customHeight="1"/>
    <row r="114" ht="19.899999999999999" customHeight="1"/>
    <row r="115" ht="19.899999999999999" customHeight="1"/>
    <row r="116" ht="19.899999999999999" customHeight="1"/>
    <row r="117" ht="19.899999999999999" customHeight="1"/>
    <row r="118" ht="19.899999999999999" customHeight="1"/>
    <row r="119" ht="19.899999999999999" customHeight="1"/>
    <row r="120" ht="19.899999999999999" customHeight="1"/>
    <row r="121" ht="19.899999999999999" customHeight="1"/>
    <row r="122" ht="19.899999999999999" customHeight="1"/>
    <row r="123" ht="19.899999999999999" customHeight="1"/>
    <row r="124" ht="19.899999999999999" customHeight="1"/>
    <row r="125" ht="19.899999999999999" customHeight="1"/>
    <row r="126" ht="19.899999999999999" customHeight="1"/>
    <row r="127" ht="19.899999999999999" customHeight="1"/>
    <row r="128" ht="19.899999999999999" customHeight="1"/>
    <row r="129" ht="19.899999999999999" customHeight="1"/>
    <row r="130" ht="19.899999999999999" customHeight="1"/>
    <row r="131" ht="19.899999999999999" customHeight="1"/>
    <row r="132" ht="19.899999999999999" customHeight="1"/>
    <row r="133" ht="19.899999999999999" customHeight="1"/>
    <row r="134" ht="19.899999999999999" customHeight="1"/>
    <row r="135" ht="19.899999999999999" customHeight="1"/>
    <row r="136" ht="19.899999999999999" customHeight="1"/>
    <row r="137" ht="19.899999999999999" customHeight="1"/>
    <row r="138" ht="19.899999999999999" customHeight="1"/>
    <row r="139" ht="19.899999999999999" customHeight="1"/>
    <row r="140" ht="19.899999999999999" customHeight="1"/>
    <row r="141" ht="19.899999999999999" customHeight="1"/>
    <row r="142" ht="19.899999999999999" customHeight="1"/>
    <row r="143" ht="19.899999999999999" customHeight="1"/>
    <row r="144" ht="19.899999999999999" customHeight="1"/>
    <row r="145" ht="19.899999999999999" customHeight="1"/>
    <row r="146" ht="19.899999999999999" customHeight="1"/>
    <row r="147" ht="19.899999999999999" customHeight="1"/>
    <row r="148" ht="19.899999999999999" customHeight="1"/>
    <row r="149" ht="19.899999999999999" customHeight="1"/>
  </sheetData>
  <mergeCells count="10">
    <mergeCell ref="L6:L7"/>
    <mergeCell ref="A1:L1"/>
    <mergeCell ref="A2:L2"/>
    <mergeCell ref="A3:L3"/>
    <mergeCell ref="A4:L4"/>
    <mergeCell ref="A5:L5"/>
    <mergeCell ref="A6:A7"/>
    <mergeCell ref="B6:B7"/>
    <mergeCell ref="I6:I7"/>
    <mergeCell ref="C6:H6"/>
  </mergeCells>
  <pageMargins left="0.39370078740157483" right="0.23622047244094491" top="0.55118110236220474" bottom="0.15748031496062992" header="0.31496062992125984" footer="0.31496062992125984"/>
  <pageSetup scale="7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Hoja18">
    <tabColor theme="6" tint="-0.249977111117893"/>
  </sheetPr>
  <dimension ref="A1:T38"/>
  <sheetViews>
    <sheetView showGridLines="0" showZeros="0" workbookViewId="0">
      <selection activeCell="Q17" sqref="Q17"/>
    </sheetView>
  </sheetViews>
  <sheetFormatPr baseColWidth="10" defaultColWidth="11.42578125" defaultRowHeight="12.75"/>
  <cols>
    <col min="1" max="1" width="3.85546875" style="6" customWidth="1"/>
    <col min="2" max="2" width="35.28515625" style="6" customWidth="1"/>
    <col min="3" max="3" width="11.42578125" style="6" customWidth="1"/>
    <col min="4" max="4" width="0.7109375" style="6" hidden="1" customWidth="1"/>
    <col min="5" max="5" width="11.85546875" style="6" customWidth="1"/>
    <col min="6" max="6" width="11.28515625" style="6" customWidth="1"/>
    <col min="7" max="7" width="13" style="6" customWidth="1"/>
    <col min="8" max="8" width="13.140625" style="6" customWidth="1"/>
    <col min="9" max="9" width="12.42578125" style="6" customWidth="1"/>
    <col min="10" max="10" width="13.140625" style="6" customWidth="1"/>
    <col min="11" max="11" width="10.85546875" style="6" customWidth="1"/>
    <col min="12" max="12" width="12" style="6" hidden="1" customWidth="1"/>
    <col min="13" max="13" width="11.28515625" style="6" customWidth="1"/>
    <col min="14" max="14" width="15.7109375" hidden="1" customWidth="1"/>
    <col min="15" max="15" width="10.42578125" customWidth="1"/>
    <col min="16" max="16" width="23.5703125" bestFit="1" customWidth="1"/>
    <col min="17" max="17" width="12.7109375" bestFit="1" customWidth="1"/>
  </cols>
  <sheetData>
    <row r="1" spans="1:16" ht="18" customHeight="1">
      <c r="A1" s="486" t="s">
        <v>150</v>
      </c>
      <c r="B1" s="486"/>
      <c r="C1" s="486"/>
      <c r="D1" s="486"/>
      <c r="E1" s="486"/>
      <c r="F1" s="486"/>
      <c r="G1" s="486"/>
      <c r="H1" s="486"/>
      <c r="I1" s="486"/>
      <c r="J1" s="486"/>
      <c r="K1" s="486"/>
      <c r="L1" s="486"/>
      <c r="M1" s="486"/>
    </row>
    <row r="2" spans="1:16" ht="18" customHeight="1">
      <c r="A2" s="486" t="s">
        <v>151</v>
      </c>
      <c r="B2" s="486"/>
      <c r="C2" s="486"/>
      <c r="D2" s="486"/>
      <c r="E2" s="486"/>
      <c r="F2" s="486"/>
      <c r="G2" s="486"/>
      <c r="H2" s="486"/>
      <c r="I2" s="486"/>
      <c r="J2" s="486"/>
      <c r="K2" s="486"/>
      <c r="L2" s="486"/>
      <c r="M2" s="486"/>
    </row>
    <row r="3" spans="1:16" ht="18" customHeight="1">
      <c r="A3" s="509" t="s">
        <v>233</v>
      </c>
      <c r="B3" s="509"/>
      <c r="C3" s="509"/>
      <c r="D3" s="509"/>
      <c r="E3" s="509"/>
      <c r="F3" s="509"/>
      <c r="G3" s="509"/>
      <c r="H3" s="509"/>
      <c r="I3" s="509"/>
      <c r="J3" s="509"/>
      <c r="K3" s="509"/>
      <c r="L3" s="509"/>
      <c r="M3" s="509"/>
      <c r="P3" t="s">
        <v>6</v>
      </c>
    </row>
    <row r="4" spans="1:16" ht="18" customHeight="1">
      <c r="A4" s="509" t="s">
        <v>365</v>
      </c>
      <c r="B4" s="509"/>
      <c r="C4" s="509"/>
      <c r="D4" s="509"/>
      <c r="E4" s="509"/>
      <c r="F4" s="509"/>
      <c r="G4" s="509"/>
      <c r="H4" s="509"/>
      <c r="I4" s="509"/>
      <c r="J4" s="509"/>
      <c r="K4" s="509"/>
      <c r="L4" s="509"/>
      <c r="M4" s="509"/>
      <c r="P4" t="s">
        <v>30</v>
      </c>
    </row>
    <row r="5" spans="1:16" ht="6.6" customHeight="1">
      <c r="A5" t="s">
        <v>279</v>
      </c>
      <c r="B5"/>
      <c r="C5"/>
      <c r="D5"/>
      <c r="E5"/>
      <c r="F5"/>
      <c r="G5"/>
      <c r="H5"/>
      <c r="I5"/>
      <c r="J5"/>
      <c r="K5"/>
      <c r="L5"/>
      <c r="M5"/>
    </row>
    <row r="6" spans="1:16" ht="24.95" customHeight="1">
      <c r="A6" s="543" t="s">
        <v>132</v>
      </c>
      <c r="B6" s="545" t="s">
        <v>0</v>
      </c>
      <c r="C6" s="547" t="s">
        <v>24</v>
      </c>
      <c r="D6" s="548"/>
      <c r="E6" s="548"/>
      <c r="F6" s="548"/>
      <c r="G6" s="548"/>
      <c r="H6" s="548"/>
      <c r="I6" s="548"/>
      <c r="J6" s="549"/>
      <c r="K6" s="550" t="s">
        <v>244</v>
      </c>
      <c r="L6" s="392"/>
      <c r="M6" s="516" t="s">
        <v>337</v>
      </c>
      <c r="P6" t="s">
        <v>6</v>
      </c>
    </row>
    <row r="7" spans="1:16" ht="24.95" customHeight="1">
      <c r="A7" s="544"/>
      <c r="B7" s="546"/>
      <c r="C7" s="303" t="s">
        <v>58</v>
      </c>
      <c r="D7" s="401" t="s">
        <v>59</v>
      </c>
      <c r="E7" s="303" t="s">
        <v>10</v>
      </c>
      <c r="F7" s="304" t="s">
        <v>2</v>
      </c>
      <c r="G7" s="303" t="s">
        <v>28</v>
      </c>
      <c r="H7" s="305" t="s">
        <v>335</v>
      </c>
      <c r="I7" s="340" t="s">
        <v>285</v>
      </c>
      <c r="J7" s="340" t="s">
        <v>333</v>
      </c>
      <c r="K7" s="551"/>
      <c r="L7" s="397" t="s">
        <v>17</v>
      </c>
      <c r="M7" s="517"/>
    </row>
    <row r="8" spans="1:16" ht="15" customHeight="1">
      <c r="A8" s="193"/>
      <c r="B8" s="194"/>
      <c r="C8" s="195"/>
      <c r="D8" s="195"/>
      <c r="E8" s="196"/>
      <c r="F8" s="197"/>
      <c r="G8" s="196"/>
      <c r="H8" s="198"/>
      <c r="I8" s="198"/>
      <c r="J8" s="196"/>
      <c r="K8" s="393"/>
      <c r="L8" s="398"/>
      <c r="M8" s="199"/>
    </row>
    <row r="9" spans="1:16" ht="24.95" customHeight="1">
      <c r="A9" s="54"/>
      <c r="B9" s="200" t="s">
        <v>133</v>
      </c>
      <c r="C9" s="201">
        <v>158641933</v>
      </c>
      <c r="D9" s="201">
        <v>0</v>
      </c>
      <c r="E9" s="201">
        <v>146817174.57000002</v>
      </c>
      <c r="F9" s="202">
        <v>125013961.57000001</v>
      </c>
      <c r="G9" s="201">
        <v>11089016.710000001</v>
      </c>
      <c r="H9" s="201">
        <v>97565324.960000008</v>
      </c>
      <c r="I9" s="202">
        <v>89158491.279999986</v>
      </c>
      <c r="J9" s="201">
        <v>93822177.820000008</v>
      </c>
      <c r="K9" s="394">
        <v>27448636.609999999</v>
      </c>
      <c r="L9" s="399">
        <v>61076608.039999992</v>
      </c>
      <c r="M9" s="419">
        <v>78.043543084881378</v>
      </c>
      <c r="N9" s="280">
        <v>66275333.075000003</v>
      </c>
    </row>
    <row r="10" spans="1:16" ht="13.15" customHeight="1">
      <c r="A10" s="54"/>
      <c r="B10" s="204"/>
      <c r="C10" s="407"/>
      <c r="D10" s="407"/>
      <c r="E10" s="203"/>
      <c r="F10" s="408"/>
      <c r="G10" s="407"/>
      <c r="H10" s="407"/>
      <c r="I10" s="407"/>
      <c r="J10" s="425"/>
      <c r="K10" s="409"/>
      <c r="L10" s="399"/>
      <c r="M10" s="420"/>
      <c r="N10" s="51"/>
    </row>
    <row r="11" spans="1:16" ht="17.45" customHeight="1">
      <c r="A11" s="205">
        <v>1</v>
      </c>
      <c r="B11" s="206" t="s">
        <v>25</v>
      </c>
      <c r="C11" s="201">
        <v>60709167</v>
      </c>
      <c r="D11" s="201">
        <v>1372503</v>
      </c>
      <c r="E11" s="203">
        <v>55044643.369999997</v>
      </c>
      <c r="F11" s="410">
        <v>47922102.370000005</v>
      </c>
      <c r="G11" s="203">
        <v>4082167.8200000003</v>
      </c>
      <c r="H11" s="203">
        <v>32596907.18</v>
      </c>
      <c r="I11" s="203">
        <v>29516935.109999999</v>
      </c>
      <c r="J11" s="201">
        <v>30658477.32</v>
      </c>
      <c r="K11" s="394">
        <v>15325195.190000005</v>
      </c>
      <c r="L11" s="399">
        <v>22447736.189999998</v>
      </c>
      <c r="M11" s="419">
        <v>68.020611717582284</v>
      </c>
      <c r="N11" s="52">
        <v>21851055.504999999</v>
      </c>
      <c r="O11" s="29" t="s">
        <v>6</v>
      </c>
      <c r="P11" s="310"/>
    </row>
    <row r="12" spans="1:16" ht="11.45" customHeight="1">
      <c r="A12" s="54"/>
      <c r="B12" s="207"/>
      <c r="C12" s="208"/>
      <c r="D12" s="208"/>
      <c r="E12" s="191"/>
      <c r="F12" s="411"/>
      <c r="G12" s="191"/>
      <c r="H12" s="191"/>
      <c r="I12" s="191"/>
      <c r="J12" s="426"/>
      <c r="K12" s="412"/>
      <c r="L12" s="400"/>
      <c r="M12" s="421"/>
      <c r="N12" s="51"/>
    </row>
    <row r="13" spans="1:16" ht="19.899999999999999" customHeight="1">
      <c r="A13" s="209" t="s">
        <v>6</v>
      </c>
      <c r="B13" s="207" t="s">
        <v>134</v>
      </c>
      <c r="C13" s="191">
        <v>14471964</v>
      </c>
      <c r="D13" s="191">
        <v>27903</v>
      </c>
      <c r="E13" s="191">
        <v>13591152.58</v>
      </c>
      <c r="F13" s="411">
        <v>11791543.58</v>
      </c>
      <c r="G13" s="191">
        <v>975106.15</v>
      </c>
      <c r="H13" s="191">
        <v>9184016.9399999995</v>
      </c>
      <c r="I13" s="191">
        <v>8183869.4100000001</v>
      </c>
      <c r="J13" s="191">
        <v>8548319.4100000001</v>
      </c>
      <c r="K13" s="395">
        <v>2607526.6400000006</v>
      </c>
      <c r="L13" s="400">
        <v>4407135.6400000006</v>
      </c>
      <c r="M13" s="422">
        <v>77.886469041909777</v>
      </c>
      <c r="N13" s="51">
        <f>9184016.94-975106.15</f>
        <v>8208910.7899999991</v>
      </c>
      <c r="O13" s="30"/>
      <c r="P13" s="30"/>
    </row>
    <row r="14" spans="1:16" ht="7.15" customHeight="1">
      <c r="A14" s="209"/>
      <c r="B14" s="207"/>
      <c r="C14" s="191"/>
      <c r="D14" s="191"/>
      <c r="E14" s="191">
        <v>0</v>
      </c>
      <c r="F14" s="411"/>
      <c r="G14" s="191" t="s">
        <v>6</v>
      </c>
      <c r="H14" s="191"/>
      <c r="I14" s="191"/>
      <c r="J14" s="191"/>
      <c r="K14" s="395"/>
      <c r="L14" s="400"/>
      <c r="M14" s="421"/>
      <c r="N14" s="51"/>
    </row>
    <row r="15" spans="1:16" ht="18.600000000000001" customHeight="1">
      <c r="A15" s="209" t="s">
        <v>6</v>
      </c>
      <c r="B15" s="210" t="s">
        <v>135</v>
      </c>
      <c r="C15" s="191">
        <v>987705</v>
      </c>
      <c r="D15" s="191">
        <v>19837</v>
      </c>
      <c r="E15" s="191">
        <v>1013138.38</v>
      </c>
      <c r="F15" s="411">
        <v>855162.38</v>
      </c>
      <c r="G15" s="191">
        <v>67992.67</v>
      </c>
      <c r="H15" s="191">
        <v>733794.42</v>
      </c>
      <c r="I15" s="191">
        <v>661822.94999999995</v>
      </c>
      <c r="J15" s="191">
        <v>706659.67</v>
      </c>
      <c r="K15" s="395">
        <v>121367.95999999996</v>
      </c>
      <c r="L15" s="400">
        <v>279343.95999999996</v>
      </c>
      <c r="M15" s="422">
        <v>85.807612350767812</v>
      </c>
      <c r="N15" s="51">
        <f>510184.205+0.19-0.2</f>
        <v>510184.19500000001</v>
      </c>
    </row>
    <row r="16" spans="1:16" ht="10.15" customHeight="1">
      <c r="A16" s="209"/>
      <c r="B16" s="210"/>
      <c r="C16" s="191"/>
      <c r="D16" s="191"/>
      <c r="E16" s="191">
        <v>0</v>
      </c>
      <c r="F16" s="411" t="s">
        <v>6</v>
      </c>
      <c r="G16" s="191"/>
      <c r="H16" s="191">
        <v>0</v>
      </c>
      <c r="I16" s="191"/>
      <c r="J16" s="191"/>
      <c r="K16" s="395" t="s">
        <v>6</v>
      </c>
      <c r="L16" s="400">
        <v>0</v>
      </c>
      <c r="M16" s="422"/>
      <c r="N16" s="51">
        <v>0</v>
      </c>
    </row>
    <row r="17" spans="1:20" ht="18.600000000000001" customHeight="1">
      <c r="A17" s="209" t="s">
        <v>6</v>
      </c>
      <c r="B17" s="207" t="s">
        <v>136</v>
      </c>
      <c r="C17" s="191">
        <v>42780124</v>
      </c>
      <c r="D17" s="191">
        <v>1428280</v>
      </c>
      <c r="E17" s="191">
        <v>38334129.409999996</v>
      </c>
      <c r="F17" s="411">
        <v>33536037.41</v>
      </c>
      <c r="G17" s="191">
        <v>2956161.01</v>
      </c>
      <c r="H17" s="191">
        <v>21760499.140000001</v>
      </c>
      <c r="I17" s="191">
        <v>19820538.43</v>
      </c>
      <c r="J17" s="191">
        <v>20502848.32</v>
      </c>
      <c r="K17" s="395">
        <v>11775538.27</v>
      </c>
      <c r="L17" s="400">
        <v>16573630.269999996</v>
      </c>
      <c r="M17" s="422">
        <v>64.886912171416256</v>
      </c>
      <c r="N17" s="51">
        <f>14361298.51-261.84</f>
        <v>14361036.67</v>
      </c>
      <c r="O17" s="221" t="s">
        <v>6</v>
      </c>
      <c r="P17" s="19"/>
    </row>
    <row r="18" spans="1:20" ht="11.45" customHeight="1">
      <c r="A18" s="209"/>
      <c r="B18" s="207"/>
      <c r="C18" s="191"/>
      <c r="D18" s="191"/>
      <c r="E18" s="191">
        <v>0</v>
      </c>
      <c r="F18" s="411"/>
      <c r="G18" s="191"/>
      <c r="H18" s="191" t="s">
        <v>6</v>
      </c>
      <c r="I18" s="191"/>
      <c r="J18" s="191"/>
      <c r="K18" s="395" t="s">
        <v>6</v>
      </c>
      <c r="L18" s="400" t="s">
        <v>6</v>
      </c>
      <c r="M18" s="422"/>
      <c r="N18" s="51" t="s">
        <v>6</v>
      </c>
      <c r="O18" s="221"/>
    </row>
    <row r="19" spans="1:20" ht="15.6" customHeight="1">
      <c r="A19" s="209" t="s">
        <v>6</v>
      </c>
      <c r="B19" s="207" t="s">
        <v>137</v>
      </c>
      <c r="C19" s="191">
        <v>2469374</v>
      </c>
      <c r="D19" s="191">
        <v>-103517</v>
      </c>
      <c r="E19" s="191">
        <v>2106223</v>
      </c>
      <c r="F19" s="411">
        <v>1739359</v>
      </c>
      <c r="G19" s="191">
        <v>82907.990000000005</v>
      </c>
      <c r="H19" s="191">
        <v>918596.68</v>
      </c>
      <c r="I19" s="191">
        <v>850704.32</v>
      </c>
      <c r="J19" s="208">
        <v>900649.92</v>
      </c>
      <c r="K19" s="395">
        <v>820762.32</v>
      </c>
      <c r="L19" s="400">
        <v>1187626.3199999998</v>
      </c>
      <c r="M19" s="422">
        <v>52.812368234504781</v>
      </c>
      <c r="N19" s="51">
        <v>640913.99</v>
      </c>
      <c r="O19" s="221"/>
    </row>
    <row r="20" spans="1:20" ht="9.6" customHeight="1">
      <c r="A20" s="209"/>
      <c r="B20" s="207"/>
      <c r="C20" s="191"/>
      <c r="D20" s="191"/>
      <c r="E20" s="191" t="s">
        <v>6</v>
      </c>
      <c r="F20" s="411"/>
      <c r="G20" s="191"/>
      <c r="H20" s="191">
        <v>0</v>
      </c>
      <c r="I20" s="191"/>
      <c r="J20" s="191"/>
      <c r="K20" s="395">
        <v>0</v>
      </c>
      <c r="L20" s="400" t="s">
        <v>6</v>
      </c>
      <c r="M20" s="422"/>
      <c r="N20" s="51">
        <v>0</v>
      </c>
      <c r="O20" s="221"/>
    </row>
    <row r="21" spans="1:20" ht="19.899999999999999" customHeight="1">
      <c r="A21" s="205">
        <v>2</v>
      </c>
      <c r="B21" s="206" t="s">
        <v>258</v>
      </c>
      <c r="C21" s="203">
        <v>77321811</v>
      </c>
      <c r="D21" s="203">
        <v>347986</v>
      </c>
      <c r="E21" s="203">
        <v>76845534.650000006</v>
      </c>
      <c r="F21" s="410">
        <v>64737595.650000006</v>
      </c>
      <c r="G21" s="203">
        <v>6127305.8300000001</v>
      </c>
      <c r="H21" s="203">
        <v>56328217.780000001</v>
      </c>
      <c r="I21" s="203">
        <v>51703668.68</v>
      </c>
      <c r="J21" s="203">
        <v>54785119.549999997</v>
      </c>
      <c r="K21" s="396">
        <v>8409377.8700000048</v>
      </c>
      <c r="L21" s="399">
        <v>20517316.870000005</v>
      </c>
      <c r="M21" s="419">
        <v>87.010055307792385</v>
      </c>
      <c r="N21" s="52">
        <v>38504629.090000004</v>
      </c>
      <c r="O21" s="221" t="s">
        <v>6</v>
      </c>
    </row>
    <row r="22" spans="1:20" ht="11.45" customHeight="1">
      <c r="A22" s="211"/>
      <c r="B22" s="207"/>
      <c r="C22" s="191" t="s">
        <v>6</v>
      </c>
      <c r="D22" s="191"/>
      <c r="E22" s="191"/>
      <c r="F22" s="411"/>
      <c r="G22" s="191"/>
      <c r="H22" s="191">
        <v>0</v>
      </c>
      <c r="I22" s="191"/>
      <c r="J22" s="191"/>
      <c r="K22" s="395">
        <v>0</v>
      </c>
      <c r="L22" s="400" t="s">
        <v>6</v>
      </c>
      <c r="M22" s="422" t="s">
        <v>6</v>
      </c>
      <c r="N22" s="51">
        <v>0</v>
      </c>
      <c r="O22" s="221"/>
    </row>
    <row r="23" spans="1:20" ht="14.45" customHeight="1">
      <c r="A23" s="212" t="s">
        <v>6</v>
      </c>
      <c r="B23" s="207" t="s">
        <v>138</v>
      </c>
      <c r="C23" s="191">
        <v>3099380</v>
      </c>
      <c r="D23" s="191">
        <v>-107180</v>
      </c>
      <c r="E23" s="191">
        <v>2682366.42</v>
      </c>
      <c r="F23" s="411">
        <v>2267129.42</v>
      </c>
      <c r="G23" s="191">
        <v>146157.59</v>
      </c>
      <c r="H23" s="191">
        <v>1521014.77</v>
      </c>
      <c r="I23" s="191">
        <v>1417106.05</v>
      </c>
      <c r="J23" s="191">
        <v>1467396.43</v>
      </c>
      <c r="K23" s="395">
        <v>746114.64999999991</v>
      </c>
      <c r="L23" s="400">
        <v>1161351.6499999999</v>
      </c>
      <c r="M23" s="422">
        <v>67.089895997203371</v>
      </c>
      <c r="N23" s="51">
        <v>1064350.03</v>
      </c>
      <c r="O23" s="221" t="s">
        <v>6</v>
      </c>
      <c r="P23" s="1"/>
      <c r="T23">
        <f>+T18-T19</f>
        <v>0</v>
      </c>
    </row>
    <row r="24" spans="1:20" ht="11.45" customHeight="1">
      <c r="A24" s="212"/>
      <c r="B24" s="207"/>
      <c r="C24" s="191"/>
      <c r="D24" s="191"/>
      <c r="E24" s="191">
        <v>0</v>
      </c>
      <c r="F24" s="411" t="s">
        <v>6</v>
      </c>
      <c r="G24" s="191"/>
      <c r="H24" s="191">
        <v>0</v>
      </c>
      <c r="I24" s="191"/>
      <c r="J24" s="191"/>
      <c r="K24" s="395" t="s">
        <v>6</v>
      </c>
      <c r="L24" s="400">
        <v>0</v>
      </c>
      <c r="M24" s="422"/>
      <c r="N24" s="51">
        <v>0</v>
      </c>
      <c r="O24" s="221"/>
    </row>
    <row r="25" spans="1:20" ht="15" customHeight="1">
      <c r="A25" s="212" t="s">
        <v>6</v>
      </c>
      <c r="B25" s="207" t="s">
        <v>139</v>
      </c>
      <c r="C25" s="191">
        <v>40437702</v>
      </c>
      <c r="D25" s="191">
        <v>123688</v>
      </c>
      <c r="E25" s="191">
        <v>40123822.5</v>
      </c>
      <c r="F25" s="411">
        <v>33759247.5</v>
      </c>
      <c r="G25" s="191">
        <v>3164292.26</v>
      </c>
      <c r="H25" s="191">
        <v>29158838.629999999</v>
      </c>
      <c r="I25" s="191">
        <v>26798060.629999999</v>
      </c>
      <c r="J25" s="208">
        <v>28242330.170000002</v>
      </c>
      <c r="K25" s="395">
        <v>4600408.870000001</v>
      </c>
      <c r="L25" s="400">
        <v>10964983.870000001</v>
      </c>
      <c r="M25" s="422">
        <v>86.372892731095391</v>
      </c>
      <c r="N25" s="51">
        <v>20049311.68</v>
      </c>
      <c r="O25" s="221"/>
      <c r="Q25" s="19"/>
    </row>
    <row r="26" spans="1:20" ht="12" customHeight="1">
      <c r="A26" s="212"/>
      <c r="B26" s="207"/>
      <c r="C26" s="191"/>
      <c r="D26" s="191"/>
      <c r="E26" s="191">
        <v>0</v>
      </c>
      <c r="F26" s="411"/>
      <c r="G26" s="191"/>
      <c r="H26" s="191">
        <v>0</v>
      </c>
      <c r="I26" s="191"/>
      <c r="J26" s="191"/>
      <c r="K26" s="395">
        <v>0</v>
      </c>
      <c r="L26" s="400">
        <v>0</v>
      </c>
      <c r="M26" s="422"/>
      <c r="N26" s="51">
        <v>0</v>
      </c>
      <c r="O26" s="221"/>
    </row>
    <row r="27" spans="1:20" ht="17.45" customHeight="1">
      <c r="A27" s="212" t="s">
        <v>6</v>
      </c>
      <c r="B27" s="207" t="s">
        <v>140</v>
      </c>
      <c r="C27" s="191">
        <v>33784729</v>
      </c>
      <c r="D27" s="191">
        <v>331478</v>
      </c>
      <c r="E27" s="191">
        <v>34039345.729999997</v>
      </c>
      <c r="F27" s="411">
        <v>28711218.73</v>
      </c>
      <c r="G27" s="191">
        <v>2816855.98</v>
      </c>
      <c r="H27" s="191">
        <v>25648364.379999999</v>
      </c>
      <c r="I27" s="191">
        <v>23488502</v>
      </c>
      <c r="J27" s="191">
        <v>25075392.949999999</v>
      </c>
      <c r="K27" s="395">
        <v>3062854.3500000015</v>
      </c>
      <c r="L27" s="400">
        <v>8390981.3499999978</v>
      </c>
      <c r="M27" s="422">
        <v>89.332203628125114</v>
      </c>
      <c r="N27" s="51">
        <f>17390967.38-28.39</f>
        <v>17390938.989999998</v>
      </c>
      <c r="O27" s="221" t="s">
        <v>6</v>
      </c>
    </row>
    <row r="28" spans="1:20" ht="13.9" customHeight="1">
      <c r="A28" s="213"/>
      <c r="B28" s="207"/>
      <c r="C28" s="191"/>
      <c r="D28" s="191"/>
      <c r="E28" s="191"/>
      <c r="F28" s="411"/>
      <c r="G28" s="191"/>
      <c r="H28" s="191">
        <v>0</v>
      </c>
      <c r="I28" s="191"/>
      <c r="J28" s="191"/>
      <c r="K28" s="395">
        <v>0</v>
      </c>
      <c r="L28" s="400" t="s">
        <v>6</v>
      </c>
      <c r="M28" s="422" t="s">
        <v>6</v>
      </c>
      <c r="N28" s="51">
        <v>0</v>
      </c>
    </row>
    <row r="29" spans="1:20" ht="24.95" customHeight="1">
      <c r="A29" s="214" t="s">
        <v>121</v>
      </c>
      <c r="B29" s="206" t="s">
        <v>26</v>
      </c>
      <c r="C29" s="203">
        <v>20610955</v>
      </c>
      <c r="D29" s="203">
        <v>-1720489</v>
      </c>
      <c r="E29" s="203">
        <v>14926996.550000001</v>
      </c>
      <c r="F29" s="410">
        <v>12354263.550000001</v>
      </c>
      <c r="G29" s="203">
        <v>879543.06</v>
      </c>
      <c r="H29" s="203">
        <v>8640200</v>
      </c>
      <c r="I29" s="203">
        <v>7937887.4900000002</v>
      </c>
      <c r="J29" s="203">
        <v>8378580.9500000002</v>
      </c>
      <c r="K29" s="396">
        <v>3714063.5500000007</v>
      </c>
      <c r="L29" s="399">
        <v>6286796.5500000007</v>
      </c>
      <c r="M29" s="419">
        <v>69.936989485706732</v>
      </c>
      <c r="N29" s="52">
        <f>5919648.48-212.16</f>
        <v>5919436.3200000003</v>
      </c>
      <c r="O29" t="s">
        <v>6</v>
      </c>
    </row>
    <row r="30" spans="1:20" ht="6" customHeight="1" thickBot="1">
      <c r="A30" s="215"/>
      <c r="B30" s="216"/>
      <c r="C30" s="217"/>
      <c r="D30" s="217"/>
      <c r="E30" s="217" t="s">
        <v>6</v>
      </c>
      <c r="F30" s="218"/>
      <c r="G30" s="217"/>
      <c r="H30" s="405" t="s">
        <v>6</v>
      </c>
      <c r="I30" s="217"/>
      <c r="J30" s="217"/>
      <c r="K30" s="217"/>
      <c r="L30" s="217" t="s">
        <v>6</v>
      </c>
      <c r="M30" s="219" t="s">
        <v>6</v>
      </c>
      <c r="N30" t="s">
        <v>6</v>
      </c>
    </row>
    <row r="31" spans="1:20" ht="24.95" customHeight="1" thickTop="1">
      <c r="A31" s="542" t="s">
        <v>194</v>
      </c>
      <c r="B31" s="542"/>
      <c r="C31" s="542"/>
      <c r="D31" s="220"/>
      <c r="E31" s="220"/>
      <c r="F31" s="220"/>
      <c r="G31" s="220"/>
      <c r="H31" s="220" t="s">
        <v>6</v>
      </c>
      <c r="I31" s="220"/>
      <c r="J31" s="220"/>
      <c r="K31" s="220"/>
      <c r="L31" s="220" t="s">
        <v>6</v>
      </c>
      <c r="M31"/>
    </row>
    <row r="32" spans="1:20" ht="24.95" customHeight="1">
      <c r="A32" s="7"/>
      <c r="C32" s="8"/>
      <c r="D32" s="8"/>
      <c r="E32" s="8"/>
      <c r="F32" s="8"/>
      <c r="G32" s="8"/>
      <c r="H32" s="9"/>
      <c r="I32" s="9"/>
      <c r="J32" s="9"/>
      <c r="K32" s="9"/>
      <c r="L32" s="10"/>
    </row>
    <row r="36" spans="13:15">
      <c r="O36" t="s">
        <v>6</v>
      </c>
    </row>
    <row r="38" spans="13:15">
      <c r="M38" s="6" t="s">
        <v>6</v>
      </c>
    </row>
  </sheetData>
  <mergeCells count="10">
    <mergeCell ref="A31:C31"/>
    <mergeCell ref="A1:M1"/>
    <mergeCell ref="A2:M2"/>
    <mergeCell ref="A6:A7"/>
    <mergeCell ref="B6:B7"/>
    <mergeCell ref="M6:M7"/>
    <mergeCell ref="A3:M3"/>
    <mergeCell ref="A4:M4"/>
    <mergeCell ref="C6:J6"/>
    <mergeCell ref="K6:K7"/>
  </mergeCells>
  <phoneticPr fontId="2" type="noConversion"/>
  <pageMargins left="0.23622047244094491" right="0" top="0.55118110236220474" bottom="0.35433070866141736" header="0.51181102362204722" footer="0.98425196850393704"/>
  <pageSetup scale="95" firstPageNumber="0" fitToWidth="0" fitToHeight="0" orientation="landscape" r:id="rId1"/>
  <headerFooter alignWithMargins="0">
    <oddFooter xml:space="preserve">&amp;R&amp;"Times New Roman,Normal"&amp;12 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2:R55"/>
  <sheetViews>
    <sheetView showGridLines="0" showZeros="0" topLeftCell="A6" workbookViewId="0">
      <selection activeCell="R35" sqref="R35"/>
    </sheetView>
  </sheetViews>
  <sheetFormatPr baseColWidth="10" defaultRowHeight="12.75"/>
  <cols>
    <col min="1" max="1" width="84.5703125" customWidth="1"/>
    <col min="2" max="2" width="10.7109375" customWidth="1"/>
    <col min="3" max="4" width="11.5703125" hidden="1" customWidth="1"/>
    <col min="5" max="5" width="11.7109375" customWidth="1"/>
    <col min="6" max="6" width="12" hidden="1" customWidth="1"/>
    <col min="7" max="7" width="11.5703125" customWidth="1"/>
    <col min="8" max="8" width="11.28515625" hidden="1" customWidth="1"/>
    <col min="9" max="9" width="13.5703125" customWidth="1"/>
    <col min="10" max="10" width="11.140625" customWidth="1"/>
    <col min="11" max="11" width="12.140625" customWidth="1"/>
    <col min="12" max="12" width="12.28515625" customWidth="1"/>
    <col min="13" max="13" width="13.42578125" hidden="1" customWidth="1"/>
    <col min="14" max="14" width="10.140625" customWidth="1"/>
    <col min="15" max="15" width="13.28515625" customWidth="1"/>
    <col min="16" max="16" width="19.28515625" hidden="1" customWidth="1"/>
  </cols>
  <sheetData>
    <row r="2" spans="1:16" ht="15.75">
      <c r="A2" s="487" t="s">
        <v>364</v>
      </c>
      <c r="B2" s="487"/>
      <c r="C2" s="487"/>
      <c r="D2" s="487"/>
      <c r="E2" s="487"/>
      <c r="F2" s="487"/>
      <c r="G2" s="487"/>
      <c r="H2" s="487"/>
      <c r="I2" s="487"/>
      <c r="J2" s="487"/>
      <c r="K2" s="487"/>
      <c r="L2" s="487"/>
      <c r="M2" s="487"/>
      <c r="N2" s="487"/>
    </row>
    <row r="3" spans="1:16" ht="15.75">
      <c r="A3" s="487" t="s">
        <v>151</v>
      </c>
      <c r="B3" s="487"/>
      <c r="C3" s="487"/>
      <c r="D3" s="487"/>
      <c r="E3" s="487"/>
      <c r="F3" s="487"/>
      <c r="G3" s="487"/>
      <c r="H3" s="487"/>
      <c r="I3" s="487"/>
      <c r="J3" s="487"/>
      <c r="K3" s="487"/>
      <c r="L3" s="487"/>
      <c r="M3" s="487"/>
      <c r="N3" s="487"/>
    </row>
    <row r="4" spans="1:16" ht="15">
      <c r="A4" s="486" t="s">
        <v>286</v>
      </c>
      <c r="B4" s="486"/>
      <c r="C4" s="486"/>
      <c r="D4" s="486"/>
      <c r="E4" s="486"/>
      <c r="F4" s="486"/>
      <c r="G4" s="486"/>
      <c r="H4" s="486"/>
      <c r="I4" s="486"/>
      <c r="J4" s="486"/>
      <c r="K4" s="486"/>
      <c r="L4" s="486"/>
      <c r="M4" s="486"/>
      <c r="N4" s="486"/>
    </row>
    <row r="5" spans="1:16" ht="15">
      <c r="A5" s="486" t="s">
        <v>371</v>
      </c>
      <c r="B5" s="486"/>
      <c r="C5" s="486"/>
      <c r="D5" s="486"/>
      <c r="E5" s="486"/>
      <c r="F5" s="486"/>
      <c r="G5" s="486"/>
      <c r="H5" s="486"/>
      <c r="I5" s="486"/>
      <c r="J5" s="486"/>
      <c r="K5" s="486"/>
      <c r="L5" s="486"/>
      <c r="M5" s="486"/>
      <c r="N5" s="486"/>
    </row>
    <row r="6" spans="1:16" ht="15.75">
      <c r="A6" s="342" t="s">
        <v>6</v>
      </c>
      <c r="B6" s="342"/>
      <c r="C6" s="342"/>
      <c r="D6" s="342"/>
      <c r="E6" s="342"/>
      <c r="F6" s="342"/>
      <c r="G6" s="342"/>
      <c r="H6" s="342"/>
      <c r="I6" s="342"/>
      <c r="J6" s="342"/>
      <c r="K6" s="342"/>
      <c r="L6" s="343"/>
      <c r="M6" s="343"/>
    </row>
    <row r="7" spans="1:16" ht="20.45" customHeight="1">
      <c r="A7" s="560" t="s">
        <v>287</v>
      </c>
      <c r="B7" s="552" t="s">
        <v>24</v>
      </c>
      <c r="C7" s="553"/>
      <c r="D7" s="553"/>
      <c r="E7" s="554"/>
      <c r="F7" s="553"/>
      <c r="G7" s="554"/>
      <c r="H7" s="553"/>
      <c r="I7" s="554"/>
      <c r="J7" s="554"/>
      <c r="K7" s="555"/>
      <c r="L7" s="556" t="s">
        <v>244</v>
      </c>
      <c r="M7" s="558" t="s">
        <v>360</v>
      </c>
      <c r="N7" s="530" t="s">
        <v>337</v>
      </c>
    </row>
    <row r="8" spans="1:16" ht="20.45" customHeight="1">
      <c r="A8" s="561"/>
      <c r="B8" s="344" t="s">
        <v>58</v>
      </c>
      <c r="C8" s="403" t="s">
        <v>363</v>
      </c>
      <c r="D8" s="403" t="s">
        <v>359</v>
      </c>
      <c r="E8" s="345" t="s">
        <v>10</v>
      </c>
      <c r="F8" s="345" t="s">
        <v>361</v>
      </c>
      <c r="G8" s="403" t="s">
        <v>2</v>
      </c>
      <c r="H8" s="403" t="s">
        <v>28</v>
      </c>
      <c r="I8" s="344" t="s">
        <v>335</v>
      </c>
      <c r="J8" s="344" t="s">
        <v>285</v>
      </c>
      <c r="K8" s="344" t="s">
        <v>143</v>
      </c>
      <c r="L8" s="557"/>
      <c r="M8" s="559"/>
      <c r="N8" s="531"/>
    </row>
    <row r="9" spans="1:16" ht="19.5" customHeight="1">
      <c r="A9" s="346" t="s">
        <v>288</v>
      </c>
      <c r="B9" s="428">
        <f>SUM(B10:B18)</f>
        <v>28748221</v>
      </c>
      <c r="C9" s="440">
        <f>SUM(C10:C18)</f>
        <v>-5338276</v>
      </c>
      <c r="D9" s="436">
        <f t="shared" ref="D9" si="0">SUM(D10:D18)</f>
        <v>20826972</v>
      </c>
      <c r="E9" s="460">
        <f t="shared" ref="E9:M9" si="1">SUM(E10:E18)</f>
        <v>7033533</v>
      </c>
      <c r="F9" s="461" t="e">
        <f t="shared" si="1"/>
        <v>#REF!</v>
      </c>
      <c r="G9" s="462">
        <f t="shared" si="1"/>
        <v>7033533</v>
      </c>
      <c r="H9" s="451">
        <f>SUM(H10:H18)</f>
        <v>419513.39</v>
      </c>
      <c r="I9" s="423">
        <f>+H9+P9</f>
        <v>3910377.39</v>
      </c>
      <c r="J9" s="423">
        <f t="shared" si="1"/>
        <v>1183966.72</v>
      </c>
      <c r="K9" s="423">
        <f>SUM(K10:K18)</f>
        <v>1180097.56</v>
      </c>
      <c r="L9" s="317">
        <f>SUM(L10:L18)</f>
        <v>3123155.6100000003</v>
      </c>
      <c r="M9" s="415" t="e">
        <f t="shared" si="1"/>
        <v>#REF!</v>
      </c>
      <c r="N9" s="478">
        <f>+I9*100/G9</f>
        <v>55.596204496374725</v>
      </c>
      <c r="O9" s="19" t="s">
        <v>6</v>
      </c>
      <c r="P9">
        <v>3490864</v>
      </c>
    </row>
    <row r="10" spans="1:16" ht="18.600000000000001" customHeight="1">
      <c r="A10" s="347" t="s">
        <v>289</v>
      </c>
      <c r="B10" s="429">
        <v>4639648</v>
      </c>
      <c r="C10" s="441">
        <v>2599820</v>
      </c>
      <c r="D10" s="416">
        <v>5942902</v>
      </c>
      <c r="E10" s="463">
        <v>4296566</v>
      </c>
      <c r="F10" s="355" t="e">
        <f>+E10-#REF!</f>
        <v>#REF!</v>
      </c>
      <c r="G10" s="464">
        <v>4296566</v>
      </c>
      <c r="H10" s="452">
        <f>411234.07+0.11</f>
        <v>411234.18</v>
      </c>
      <c r="I10" s="453">
        <f>+P10+H10</f>
        <v>1928481.18</v>
      </c>
      <c r="J10" s="453">
        <v>275481.11</v>
      </c>
      <c r="K10" s="453">
        <v>472823.28</v>
      </c>
      <c r="L10" s="348">
        <f t="shared" ref="L10:L18" si="2">+G10-I10</f>
        <v>2368084.8200000003</v>
      </c>
      <c r="M10" s="416" t="e">
        <f>+E10-#REF!-I10</f>
        <v>#REF!</v>
      </c>
      <c r="N10" s="479">
        <f>+I10*100/G10</f>
        <v>44.884244301146545</v>
      </c>
      <c r="P10">
        <v>1517247</v>
      </c>
    </row>
    <row r="11" spans="1:16" ht="18.600000000000001" customHeight="1">
      <c r="A11" s="347" t="s">
        <v>290</v>
      </c>
      <c r="B11" s="417">
        <v>352260</v>
      </c>
      <c r="C11" s="441">
        <v>12000</v>
      </c>
      <c r="D11" s="416">
        <v>333532</v>
      </c>
      <c r="E11" s="355">
        <v>270170</v>
      </c>
      <c r="F11" s="355" t="e">
        <f>+E11-#REF!</f>
        <v>#REF!</v>
      </c>
      <c r="G11" s="464">
        <v>270170</v>
      </c>
      <c r="H11" s="452">
        <f>2072.28+0.03</f>
        <v>2072.3100000000004</v>
      </c>
      <c r="I11" s="453">
        <f>+P11+H11</f>
        <v>119148.31</v>
      </c>
      <c r="J11" s="453">
        <v>34214.699999999997</v>
      </c>
      <c r="K11" s="453">
        <v>33862.129999999997</v>
      </c>
      <c r="L11" s="348">
        <f t="shared" si="2"/>
        <v>151021.69</v>
      </c>
      <c r="M11" s="416" t="e">
        <f>+E11-#REF!-I11</f>
        <v>#REF!</v>
      </c>
      <c r="N11" s="479">
        <f>+I11*100/G11</f>
        <v>44.101236258651959</v>
      </c>
      <c r="P11">
        <v>117076</v>
      </c>
    </row>
    <row r="12" spans="1:16" ht="23.45" customHeight="1">
      <c r="A12" s="349" t="s">
        <v>291</v>
      </c>
      <c r="B12" s="429">
        <v>1104990</v>
      </c>
      <c r="C12" s="441">
        <v>1877497</v>
      </c>
      <c r="D12" s="413">
        <v>2375547</v>
      </c>
      <c r="E12" s="465">
        <v>1106940</v>
      </c>
      <c r="F12" s="355" t="e">
        <f>+E12-#REF!</f>
        <v>#REF!</v>
      </c>
      <c r="G12" s="464">
        <v>1106940</v>
      </c>
      <c r="H12" s="452">
        <f>6207.07-0.36</f>
        <v>6206.71</v>
      </c>
      <c r="I12" s="453">
        <f>+P12+H12</f>
        <v>1005740.71</v>
      </c>
      <c r="J12" s="453">
        <v>542864.88</v>
      </c>
      <c r="K12" s="453">
        <v>406080.36</v>
      </c>
      <c r="L12" s="348">
        <f t="shared" si="2"/>
        <v>101199.29000000004</v>
      </c>
      <c r="M12" s="416" t="e">
        <f>+E12-#REF!-I12</f>
        <v>#REF!</v>
      </c>
      <c r="N12" s="479">
        <f>+I12*100/G12</f>
        <v>90.857743870489813</v>
      </c>
      <c r="P12">
        <v>999534</v>
      </c>
    </row>
    <row r="13" spans="1:16" ht="16.149999999999999" customHeight="1">
      <c r="A13" s="350" t="s">
        <v>292</v>
      </c>
      <c r="B13" s="429">
        <v>38379</v>
      </c>
      <c r="C13" s="441">
        <v>-7677</v>
      </c>
      <c r="D13" s="424">
        <v>30702</v>
      </c>
      <c r="E13" s="465">
        <v>0</v>
      </c>
      <c r="F13" s="355" t="e">
        <f>+E13-#REF!</f>
        <v>#REF!</v>
      </c>
      <c r="G13" s="466">
        <v>0</v>
      </c>
      <c r="H13" s="452">
        <v>0</v>
      </c>
      <c r="I13" s="453">
        <f t="shared" ref="I13:I18" si="3">+P13+H13</f>
        <v>0</v>
      </c>
      <c r="J13" s="454">
        <v>0</v>
      </c>
      <c r="K13" s="454"/>
      <c r="L13" s="348">
        <f t="shared" si="2"/>
        <v>0</v>
      </c>
      <c r="M13" s="416" t="e">
        <f>+E13-#REF!-I13</f>
        <v>#REF!</v>
      </c>
      <c r="N13" s="479" t="s">
        <v>6</v>
      </c>
      <c r="P13">
        <v>0</v>
      </c>
    </row>
    <row r="14" spans="1:16" ht="18" customHeight="1">
      <c r="A14" s="350" t="s">
        <v>293</v>
      </c>
      <c r="B14" s="429">
        <v>42953</v>
      </c>
      <c r="C14" s="441">
        <v>-8592</v>
      </c>
      <c r="D14" s="424">
        <v>34361</v>
      </c>
      <c r="E14" s="465">
        <v>0</v>
      </c>
      <c r="F14" s="355" t="e">
        <f>+E14-#REF!</f>
        <v>#REF!</v>
      </c>
      <c r="G14" s="466">
        <v>0</v>
      </c>
      <c r="H14" s="452">
        <v>0</v>
      </c>
      <c r="I14" s="453">
        <f t="shared" si="3"/>
        <v>0</v>
      </c>
      <c r="J14" s="454"/>
      <c r="K14" s="454"/>
      <c r="L14" s="348">
        <f t="shared" si="2"/>
        <v>0</v>
      </c>
      <c r="M14" s="416" t="e">
        <f>+E14-#REF!-I14</f>
        <v>#REF!</v>
      </c>
      <c r="N14" s="479" t="s">
        <v>6</v>
      </c>
      <c r="P14">
        <v>0</v>
      </c>
    </row>
    <row r="15" spans="1:16" ht="17.45" customHeight="1">
      <c r="A15" s="350" t="s">
        <v>294</v>
      </c>
      <c r="B15" s="429">
        <v>2025000</v>
      </c>
      <c r="C15" s="441">
        <v>-1035000</v>
      </c>
      <c r="D15" s="424">
        <v>990000</v>
      </c>
      <c r="E15" s="465">
        <v>0</v>
      </c>
      <c r="F15" s="355" t="e">
        <f>+E15-#REF!</f>
        <v>#REF!</v>
      </c>
      <c r="G15" s="466">
        <v>0</v>
      </c>
      <c r="H15" s="452">
        <v>0</v>
      </c>
      <c r="I15" s="453">
        <f t="shared" si="3"/>
        <v>0</v>
      </c>
      <c r="J15" s="454"/>
      <c r="K15" s="454"/>
      <c r="L15" s="348">
        <f t="shared" si="2"/>
        <v>0</v>
      </c>
      <c r="M15" s="416" t="e">
        <f>+E15-#REF!-I15</f>
        <v>#REF!</v>
      </c>
      <c r="N15" s="479" t="s">
        <v>6</v>
      </c>
      <c r="P15">
        <v>0</v>
      </c>
    </row>
    <row r="16" spans="1:16" ht="12.6" customHeight="1">
      <c r="A16" s="350" t="s">
        <v>295</v>
      </c>
      <c r="B16" s="429">
        <v>2795500</v>
      </c>
      <c r="C16" s="441">
        <v>-2138713</v>
      </c>
      <c r="D16" s="424">
        <v>656787</v>
      </c>
      <c r="E16" s="465">
        <v>0</v>
      </c>
      <c r="F16" s="355" t="e">
        <f>+E16-#REF!</f>
        <v>#REF!</v>
      </c>
      <c r="G16" s="466">
        <v>0</v>
      </c>
      <c r="H16" s="452">
        <v>0</v>
      </c>
      <c r="I16" s="453">
        <f t="shared" si="3"/>
        <v>0</v>
      </c>
      <c r="J16" s="454"/>
      <c r="K16" s="454"/>
      <c r="L16" s="348">
        <f t="shared" si="2"/>
        <v>0</v>
      </c>
      <c r="M16" s="416" t="e">
        <f>+E16-#REF!-I16</f>
        <v>#REF!</v>
      </c>
      <c r="N16" s="479" t="s">
        <v>6</v>
      </c>
      <c r="P16">
        <v>0</v>
      </c>
    </row>
    <row r="17" spans="1:18" ht="15" customHeight="1">
      <c r="A17" s="350" t="s">
        <v>296</v>
      </c>
      <c r="B17" s="429">
        <v>148815</v>
      </c>
      <c r="C17" s="441">
        <v>190094</v>
      </c>
      <c r="D17" s="424">
        <v>338909</v>
      </c>
      <c r="E17" s="353">
        <v>0</v>
      </c>
      <c r="F17" s="467" t="e">
        <f>+E17-#REF!</f>
        <v>#REF!</v>
      </c>
      <c r="G17" s="468">
        <v>0</v>
      </c>
      <c r="H17" s="452">
        <v>0.06</v>
      </c>
      <c r="I17" s="453">
        <f t="shared" si="3"/>
        <v>173368.06</v>
      </c>
      <c r="J17" s="454">
        <v>63.56</v>
      </c>
      <c r="K17" s="454">
        <v>63.56</v>
      </c>
      <c r="L17" s="348">
        <f t="shared" si="2"/>
        <v>-173368.06</v>
      </c>
      <c r="M17" s="416" t="e">
        <f>+E17-#REF!-I17</f>
        <v>#REF!</v>
      </c>
      <c r="N17" s="479" t="s">
        <v>6</v>
      </c>
      <c r="P17">
        <v>173368</v>
      </c>
    </row>
    <row r="18" spans="1:18">
      <c r="A18" s="347" t="s">
        <v>297</v>
      </c>
      <c r="B18" s="429">
        <v>17600676</v>
      </c>
      <c r="C18" s="441">
        <v>-6827705</v>
      </c>
      <c r="D18" s="424">
        <v>10124232</v>
      </c>
      <c r="E18" s="353">
        <v>1359857</v>
      </c>
      <c r="F18" s="467" t="e">
        <f>+E18-#REF!</f>
        <v>#REF!</v>
      </c>
      <c r="G18" s="468">
        <v>1359857</v>
      </c>
      <c r="H18" s="452">
        <v>0.13</v>
      </c>
      <c r="I18" s="453">
        <f t="shared" si="3"/>
        <v>683639.13</v>
      </c>
      <c r="J18" s="454">
        <v>331342.46999999997</v>
      </c>
      <c r="K18" s="454">
        <v>267268.23</v>
      </c>
      <c r="L18" s="348">
        <f t="shared" si="2"/>
        <v>676217.87</v>
      </c>
      <c r="M18" s="416" t="e">
        <f>+E18-#REF!-I18</f>
        <v>#REF!</v>
      </c>
      <c r="N18" s="479">
        <f t="shared" ref="N18:N29" si="4">+I18*100/G18</f>
        <v>50.272869132563201</v>
      </c>
      <c r="P18">
        <v>683639</v>
      </c>
    </row>
    <row r="19" spans="1:18" ht="18" customHeight="1">
      <c r="A19" s="351" t="s">
        <v>298</v>
      </c>
      <c r="B19" s="430">
        <f t="shared" ref="B19:M19" si="5">SUM(B20:B40)</f>
        <v>25866664</v>
      </c>
      <c r="C19" s="440">
        <f>SUM(C20:C40)</f>
        <v>5996313</v>
      </c>
      <c r="D19" s="437">
        <f>SUM(D20:D40)+1</f>
        <v>25526485</v>
      </c>
      <c r="E19" s="352">
        <f>SUM(E20:E40)+-1</f>
        <v>15621099</v>
      </c>
      <c r="F19" s="352" t="e">
        <f>SUM(F20:F40)</f>
        <v>#REF!</v>
      </c>
      <c r="G19" s="352">
        <f>SUM(G20:G40)-1</f>
        <v>15621099</v>
      </c>
      <c r="H19" s="455">
        <f>SUM(H20:H40)</f>
        <v>2247788.3900000006</v>
      </c>
      <c r="I19" s="455">
        <f>SUM(I20:I40)</f>
        <v>11586815.090000002</v>
      </c>
      <c r="J19" s="455">
        <f>SUM(J20:J40)</f>
        <v>4920854.5900000017</v>
      </c>
      <c r="K19" s="455">
        <f t="shared" si="5"/>
        <v>4829492.5200000014</v>
      </c>
      <c r="L19" s="352">
        <f>SUM(L20:L40)-1</f>
        <v>4028228.0000000009</v>
      </c>
      <c r="M19" s="414" t="e">
        <f t="shared" si="5"/>
        <v>#REF!</v>
      </c>
      <c r="N19" s="478">
        <f t="shared" si="4"/>
        <v>74.174135187287419</v>
      </c>
      <c r="O19" s="1"/>
      <c r="P19">
        <v>9339026.6999999993</v>
      </c>
      <c r="R19" s="1" t="s">
        <v>6</v>
      </c>
    </row>
    <row r="20" spans="1:18" ht="16.899999999999999" customHeight="1">
      <c r="A20" s="349" t="s">
        <v>299</v>
      </c>
      <c r="B20" s="431">
        <v>196000</v>
      </c>
      <c r="C20" s="441">
        <v>325180</v>
      </c>
      <c r="D20" s="413">
        <v>291260</v>
      </c>
      <c r="E20" s="353">
        <v>335654</v>
      </c>
      <c r="F20" s="467" t="e">
        <f>+E20-#REF!</f>
        <v>#REF!</v>
      </c>
      <c r="G20" s="353">
        <v>335654</v>
      </c>
      <c r="H20" s="452">
        <f>38901.73+0.36</f>
        <v>38902.090000000004</v>
      </c>
      <c r="I20" s="453">
        <f t="shared" ref="I20:I40" si="6">+P20+H20</f>
        <v>329598.09000000003</v>
      </c>
      <c r="J20" s="453">
        <v>223013.22</v>
      </c>
      <c r="K20" s="453">
        <v>229122.92</v>
      </c>
      <c r="L20" s="348" t="s">
        <v>6</v>
      </c>
      <c r="M20" s="416" t="e">
        <f>+E20-#REF!-I20</f>
        <v>#REF!</v>
      </c>
      <c r="N20" s="479">
        <f t="shared" si="4"/>
        <v>98.195787924469855</v>
      </c>
      <c r="P20">
        <v>290696</v>
      </c>
    </row>
    <row r="21" spans="1:18" ht="16.149999999999999" customHeight="1">
      <c r="A21" s="349" t="s">
        <v>300</v>
      </c>
      <c r="B21" s="431">
        <v>16381823</v>
      </c>
      <c r="C21" s="441">
        <v>4173241</v>
      </c>
      <c r="D21" s="413">
        <v>16362743</v>
      </c>
      <c r="E21" s="353">
        <v>11132693</v>
      </c>
      <c r="F21" s="467" t="e">
        <f>+E21-#REF!</f>
        <v>#REF!</v>
      </c>
      <c r="G21" s="353">
        <v>11132693</v>
      </c>
      <c r="H21" s="452">
        <f>1583645.82+0.27</f>
        <v>1583646.09</v>
      </c>
      <c r="I21" s="453">
        <f t="shared" si="6"/>
        <v>8165501.0899999999</v>
      </c>
      <c r="J21" s="453">
        <v>3402551.64</v>
      </c>
      <c r="K21" s="453">
        <v>3390841.23</v>
      </c>
      <c r="L21" s="348">
        <f t="shared" ref="L21:L40" si="7">+G21-I21</f>
        <v>2967191.91</v>
      </c>
      <c r="M21" s="416" t="e">
        <f>+E21-#REF!-I21</f>
        <v>#REF!</v>
      </c>
      <c r="N21" s="479">
        <f t="shared" si="4"/>
        <v>73.347042714642356</v>
      </c>
      <c r="P21">
        <v>6581855</v>
      </c>
    </row>
    <row r="22" spans="1:18" ht="14.45" customHeight="1">
      <c r="A22" s="349" t="s">
        <v>301</v>
      </c>
      <c r="B22" s="431">
        <v>155763</v>
      </c>
      <c r="C22" s="441">
        <v>98500</v>
      </c>
      <c r="D22" s="413">
        <v>182610</v>
      </c>
      <c r="E22" s="353">
        <v>75922</v>
      </c>
      <c r="F22" s="467" t="e">
        <f>+E22-#REF!</f>
        <v>#REF!</v>
      </c>
      <c r="G22" s="353">
        <v>75922</v>
      </c>
      <c r="H22" s="452">
        <f>240-0.47</f>
        <v>239.53</v>
      </c>
      <c r="I22" s="453">
        <f t="shared" si="6"/>
        <v>75921.53</v>
      </c>
      <c r="J22" s="453">
        <v>71653.02</v>
      </c>
      <c r="K22" s="453">
        <v>68257.02</v>
      </c>
      <c r="L22" s="348">
        <f t="shared" si="7"/>
        <v>0.47000000000116415</v>
      </c>
      <c r="M22" s="416" t="e">
        <f>+E22-#REF!-I22</f>
        <v>#REF!</v>
      </c>
      <c r="N22" s="479">
        <f t="shared" si="4"/>
        <v>99.999380943600016</v>
      </c>
      <c r="P22">
        <v>75682</v>
      </c>
    </row>
    <row r="23" spans="1:18" ht="12.6" customHeight="1">
      <c r="A23" s="349" t="s">
        <v>302</v>
      </c>
      <c r="B23" s="431">
        <v>115314</v>
      </c>
      <c r="C23" s="441">
        <v>0</v>
      </c>
      <c r="D23" s="413">
        <v>113399</v>
      </c>
      <c r="E23" s="353">
        <v>1915</v>
      </c>
      <c r="F23" s="467" t="e">
        <f>+E23-#REF!</f>
        <v>#REF!</v>
      </c>
      <c r="G23" s="353">
        <v>1915</v>
      </c>
      <c r="H23" s="452">
        <v>0.3</v>
      </c>
      <c r="I23" s="453">
        <f t="shared" si="6"/>
        <v>1915.3</v>
      </c>
      <c r="J23" s="453">
        <v>1915.3</v>
      </c>
      <c r="K23" s="453">
        <v>1915.3</v>
      </c>
      <c r="L23" s="348">
        <f t="shared" si="7"/>
        <v>-0.29999999999995453</v>
      </c>
      <c r="M23" s="416" t="e">
        <f>+E23-#REF!-I23</f>
        <v>#REF!</v>
      </c>
      <c r="N23" s="479">
        <f t="shared" si="4"/>
        <v>100.01566579634465</v>
      </c>
      <c r="P23">
        <v>1915</v>
      </c>
    </row>
    <row r="24" spans="1:18" ht="14.45" customHeight="1">
      <c r="A24" s="349" t="s">
        <v>303</v>
      </c>
      <c r="B24" s="431">
        <v>1000000</v>
      </c>
      <c r="C24" s="441">
        <v>210000</v>
      </c>
      <c r="D24" s="413">
        <v>973403</v>
      </c>
      <c r="E24" s="353">
        <v>980263</v>
      </c>
      <c r="F24" s="467" t="e">
        <f>+E24-#REF!</f>
        <v>#REF!</v>
      </c>
      <c r="G24" s="353">
        <v>980263</v>
      </c>
      <c r="H24" s="452">
        <f>4816.16+0.07</f>
        <v>4816.2299999999996</v>
      </c>
      <c r="I24" s="453">
        <f t="shared" si="6"/>
        <v>282756.23</v>
      </c>
      <c r="J24" s="453">
        <v>241852.77</v>
      </c>
      <c r="K24" s="453">
        <v>186282.46</v>
      </c>
      <c r="L24" s="348">
        <f t="shared" si="7"/>
        <v>697506.77</v>
      </c>
      <c r="M24" s="416" t="e">
        <f>+E24-#REF!-I24</f>
        <v>#REF!</v>
      </c>
      <c r="N24" s="479">
        <f t="shared" si="4"/>
        <v>28.844935491801689</v>
      </c>
      <c r="P24">
        <v>277940</v>
      </c>
    </row>
    <row r="25" spans="1:18" ht="16.899999999999999" customHeight="1">
      <c r="A25" s="349" t="s">
        <v>304</v>
      </c>
      <c r="B25" s="431">
        <v>513000</v>
      </c>
      <c r="C25" s="441">
        <v>436903</v>
      </c>
      <c r="D25" s="413">
        <v>803493</v>
      </c>
      <c r="E25" s="353">
        <v>148054</v>
      </c>
      <c r="F25" s="467" t="e">
        <f>+E25-#REF!</f>
        <v>#REF!</v>
      </c>
      <c r="G25" s="353">
        <v>148054</v>
      </c>
      <c r="H25" s="452">
        <f>153652+0.31</f>
        <v>153652.31</v>
      </c>
      <c r="I25" s="453">
        <f t="shared" si="6"/>
        <v>300062.31</v>
      </c>
      <c r="J25" s="453">
        <v>130715.23</v>
      </c>
      <c r="K25" s="453">
        <v>715.58</v>
      </c>
      <c r="L25" s="348">
        <f t="shared" si="7"/>
        <v>-152008.31</v>
      </c>
      <c r="M25" s="416" t="e">
        <f>+E25-#REF!-I25</f>
        <v>#REF!</v>
      </c>
      <c r="N25" s="479">
        <f t="shared" si="4"/>
        <v>202.67085657935618</v>
      </c>
      <c r="P25">
        <v>146410</v>
      </c>
    </row>
    <row r="26" spans="1:18" ht="14.45" customHeight="1">
      <c r="A26" s="349" t="s">
        <v>305</v>
      </c>
      <c r="B26" s="431">
        <v>1000000</v>
      </c>
      <c r="C26" s="441">
        <v>-100000</v>
      </c>
      <c r="D26" s="413">
        <v>846797</v>
      </c>
      <c r="E26" s="353">
        <v>162198</v>
      </c>
      <c r="F26" s="467" t="e">
        <f>+E26-#REF!</f>
        <v>#REF!</v>
      </c>
      <c r="G26" s="353">
        <v>162198</v>
      </c>
      <c r="H26" s="452">
        <f>98622.67-0.35</f>
        <v>98622.319999999992</v>
      </c>
      <c r="I26" s="453">
        <f t="shared" si="6"/>
        <v>208137.32</v>
      </c>
      <c r="J26" s="453">
        <v>4427.8100000000004</v>
      </c>
      <c r="K26" s="453">
        <v>3210</v>
      </c>
      <c r="L26" s="348">
        <f t="shared" si="7"/>
        <v>-45939.320000000007</v>
      </c>
      <c r="M26" s="416" t="e">
        <f>+E26-#REF!-I26</f>
        <v>#REF!</v>
      </c>
      <c r="N26" s="479">
        <f t="shared" si="4"/>
        <v>128.32298795299573</v>
      </c>
      <c r="P26">
        <v>109515</v>
      </c>
    </row>
    <row r="27" spans="1:18" ht="16.899999999999999" customHeight="1">
      <c r="A27" s="349" t="s">
        <v>306</v>
      </c>
      <c r="B27" s="431">
        <v>1275000</v>
      </c>
      <c r="C27" s="441">
        <v>500472</v>
      </c>
      <c r="D27" s="413">
        <v>904803</v>
      </c>
      <c r="E27" s="353">
        <v>1054313</v>
      </c>
      <c r="F27" s="467" t="e">
        <f>+E27-#REF!</f>
        <v>#REF!</v>
      </c>
      <c r="G27" s="353">
        <v>1054313</v>
      </c>
      <c r="H27" s="452">
        <v>11268.33</v>
      </c>
      <c r="I27" s="453">
        <f t="shared" si="6"/>
        <v>993314.33</v>
      </c>
      <c r="J27" s="453">
        <v>515221.28</v>
      </c>
      <c r="K27" s="453">
        <v>594543.98</v>
      </c>
      <c r="L27" s="348">
        <f t="shared" si="7"/>
        <v>60998.670000000042</v>
      </c>
      <c r="M27" s="416" t="e">
        <f>+E27-#REF!-I27</f>
        <v>#REF!</v>
      </c>
      <c r="N27" s="479">
        <f t="shared" si="4"/>
        <v>94.21436802922851</v>
      </c>
      <c r="P27">
        <v>982046</v>
      </c>
    </row>
    <row r="28" spans="1:18" ht="25.15" customHeight="1">
      <c r="A28" s="349" t="s">
        <v>307</v>
      </c>
      <c r="B28" s="431">
        <v>1372996</v>
      </c>
      <c r="C28" s="441">
        <v>78000</v>
      </c>
      <c r="D28" s="413">
        <v>1291990</v>
      </c>
      <c r="E28" s="353">
        <v>717330</v>
      </c>
      <c r="F28" s="467" t="e">
        <f>+E28-#REF!</f>
        <v>#REF!</v>
      </c>
      <c r="G28" s="353">
        <v>717330</v>
      </c>
      <c r="H28" s="452">
        <f>314478.54-0.12</f>
        <v>314478.42</v>
      </c>
      <c r="I28" s="453">
        <f t="shared" si="6"/>
        <v>534084.41999999993</v>
      </c>
      <c r="J28" s="453">
        <v>159578.93</v>
      </c>
      <c r="K28" s="453">
        <v>154868.70000000001</v>
      </c>
      <c r="L28" s="348">
        <f t="shared" si="7"/>
        <v>183245.58000000007</v>
      </c>
      <c r="M28" s="416" t="e">
        <f>+E28-#REF!-I28</f>
        <v>#REF!</v>
      </c>
      <c r="N28" s="479">
        <f t="shared" si="4"/>
        <v>74.454493747647518</v>
      </c>
      <c r="P28">
        <v>219606</v>
      </c>
    </row>
    <row r="29" spans="1:18" ht="14.45" customHeight="1">
      <c r="A29" s="349" t="s">
        <v>308</v>
      </c>
      <c r="B29" s="431">
        <v>379970</v>
      </c>
      <c r="C29" s="441">
        <v>-50085</v>
      </c>
      <c r="D29" s="413">
        <v>328817</v>
      </c>
      <c r="E29" s="353">
        <v>29280</v>
      </c>
      <c r="F29" s="467" t="e">
        <f>+E29-#REF!</f>
        <v>#REF!</v>
      </c>
      <c r="G29" s="353">
        <v>29280</v>
      </c>
      <c r="H29" s="452">
        <v>0.26</v>
      </c>
      <c r="I29" s="453">
        <f t="shared" si="6"/>
        <v>25728.26</v>
      </c>
      <c r="J29" s="453">
        <v>1068.1600000000001</v>
      </c>
      <c r="K29" s="453">
        <v>1068.1600000000001</v>
      </c>
      <c r="L29" s="348">
        <f>+G29-I29</f>
        <v>3551.7400000000016</v>
      </c>
      <c r="M29" s="416" t="e">
        <f>+E29-#REF!-I29</f>
        <v>#REF!</v>
      </c>
      <c r="N29" s="479">
        <f t="shared" si="4"/>
        <v>87.86974043715847</v>
      </c>
      <c r="P29">
        <v>25728</v>
      </c>
    </row>
    <row r="30" spans="1:18" ht="15.6" customHeight="1">
      <c r="A30" s="349" t="s">
        <v>309</v>
      </c>
      <c r="B30" s="431">
        <v>47851</v>
      </c>
      <c r="C30" s="441">
        <v>27820</v>
      </c>
      <c r="D30" s="413">
        <v>75671</v>
      </c>
      <c r="E30" s="353">
        <v>0</v>
      </c>
      <c r="F30" s="467" t="e">
        <f>+E30-#REF!</f>
        <v>#REF!</v>
      </c>
      <c r="G30" s="353">
        <v>0</v>
      </c>
      <c r="H30" s="452">
        <v>0</v>
      </c>
      <c r="I30" s="453">
        <f t="shared" si="6"/>
        <v>9567</v>
      </c>
      <c r="J30" s="453" t="s">
        <v>6</v>
      </c>
      <c r="K30" s="453">
        <v>0</v>
      </c>
      <c r="L30" s="348">
        <f t="shared" si="7"/>
        <v>-9567</v>
      </c>
      <c r="M30" s="416" t="e">
        <f>+E30-#REF!-I30</f>
        <v>#REF!</v>
      </c>
      <c r="N30" s="479" t="s">
        <v>6</v>
      </c>
      <c r="P30">
        <v>9567</v>
      </c>
    </row>
    <row r="31" spans="1:18" ht="18" customHeight="1">
      <c r="A31" s="349" t="s">
        <v>310</v>
      </c>
      <c r="B31" s="431">
        <v>100000</v>
      </c>
      <c r="C31" s="441">
        <v>2700</v>
      </c>
      <c r="D31" s="413">
        <v>86342</v>
      </c>
      <c r="E31" s="353">
        <v>90536</v>
      </c>
      <c r="F31" s="467" t="e">
        <f>+E31-#REF!</f>
        <v>#REF!</v>
      </c>
      <c r="G31" s="353">
        <v>90536</v>
      </c>
      <c r="H31" s="452">
        <v>0.08</v>
      </c>
      <c r="I31" s="453">
        <f t="shared" si="6"/>
        <v>82994.080000000002</v>
      </c>
      <c r="J31" s="453">
        <v>16357.73</v>
      </c>
      <c r="K31" s="453">
        <v>16357.73</v>
      </c>
      <c r="L31" s="348">
        <f t="shared" si="7"/>
        <v>7541.9199999999983</v>
      </c>
      <c r="M31" s="416" t="e">
        <f>+E31-#REF!-I31</f>
        <v>#REF!</v>
      </c>
      <c r="N31" s="479">
        <f t="shared" ref="N31:N39" si="8">+I31*100/G31</f>
        <v>91.669700450649472</v>
      </c>
      <c r="P31">
        <v>82994</v>
      </c>
    </row>
    <row r="32" spans="1:18" ht="20.45" customHeight="1">
      <c r="A32" s="349" t="s">
        <v>311</v>
      </c>
      <c r="B32" s="431">
        <v>750000</v>
      </c>
      <c r="C32" s="441">
        <v>-5931</v>
      </c>
      <c r="D32" s="413">
        <v>724316</v>
      </c>
      <c r="E32" s="353">
        <v>128051</v>
      </c>
      <c r="F32" s="467" t="e">
        <f>+E32-#REF!</f>
        <v>#REF!</v>
      </c>
      <c r="G32" s="353">
        <v>128051</v>
      </c>
      <c r="H32" s="452">
        <f>3310.95+0.31</f>
        <v>3311.2599999999998</v>
      </c>
      <c r="I32" s="453">
        <f t="shared" si="6"/>
        <v>25954.26</v>
      </c>
      <c r="J32" s="453">
        <v>12317.81</v>
      </c>
      <c r="K32" s="453">
        <v>22643.31</v>
      </c>
      <c r="L32" s="348">
        <f t="shared" si="7"/>
        <v>102096.74</v>
      </c>
      <c r="M32" s="416" t="e">
        <f>+E32-#REF!-I32</f>
        <v>#REF!</v>
      </c>
      <c r="N32" s="479">
        <f t="shared" si="8"/>
        <v>20.268689818900281</v>
      </c>
      <c r="P32">
        <v>22643</v>
      </c>
    </row>
    <row r="33" spans="1:16" ht="17.45" customHeight="1">
      <c r="A33" s="349" t="s">
        <v>312</v>
      </c>
      <c r="B33" s="431">
        <v>533372</v>
      </c>
      <c r="C33" s="441">
        <v>55043</v>
      </c>
      <c r="D33" s="413">
        <v>513067</v>
      </c>
      <c r="E33" s="353">
        <v>75348</v>
      </c>
      <c r="F33" s="467" t="e">
        <f>+E33-#REF!</f>
        <v>#REF!</v>
      </c>
      <c r="G33" s="353">
        <v>75348</v>
      </c>
      <c r="H33" s="452">
        <f>3717.01-0.15</f>
        <v>3716.86</v>
      </c>
      <c r="I33" s="453">
        <f t="shared" si="6"/>
        <v>136180.85999999999</v>
      </c>
      <c r="J33" s="453">
        <v>71207.649999999994</v>
      </c>
      <c r="K33" s="453">
        <v>73075.960000000006</v>
      </c>
      <c r="L33" s="348">
        <f t="shared" si="7"/>
        <v>-60832.859999999986</v>
      </c>
      <c r="M33" s="416" t="e">
        <f>+E33-#REF!-I33</f>
        <v>#REF!</v>
      </c>
      <c r="N33" s="479">
        <f t="shared" si="8"/>
        <v>180.73586558369163</v>
      </c>
      <c r="P33">
        <v>132464</v>
      </c>
    </row>
    <row r="34" spans="1:16" ht="16.149999999999999" customHeight="1">
      <c r="A34" s="349" t="s">
        <v>313</v>
      </c>
      <c r="B34" s="431">
        <v>278782</v>
      </c>
      <c r="C34" s="441">
        <v>0</v>
      </c>
      <c r="D34" s="413">
        <v>273723</v>
      </c>
      <c r="E34" s="353">
        <v>94538</v>
      </c>
      <c r="F34" s="467" t="e">
        <f>+E34-#REF!</f>
        <v>#REF!</v>
      </c>
      <c r="G34" s="353">
        <v>94538</v>
      </c>
      <c r="H34" s="452">
        <v>-0.33</v>
      </c>
      <c r="I34" s="453">
        <f t="shared" si="6"/>
        <v>27630.67</v>
      </c>
      <c r="J34" s="453">
        <v>5058.8</v>
      </c>
      <c r="K34" s="453">
        <v>22674.93</v>
      </c>
      <c r="L34" s="348">
        <f t="shared" si="7"/>
        <v>66907.33</v>
      </c>
      <c r="M34" s="416" t="e">
        <f>+E34-#REF!-I34</f>
        <v>#REF!</v>
      </c>
      <c r="N34" s="479">
        <f t="shared" si="8"/>
        <v>29.227051555988069</v>
      </c>
      <c r="P34">
        <v>27631</v>
      </c>
    </row>
    <row r="35" spans="1:16" ht="26.45" customHeight="1">
      <c r="A35" s="349" t="s">
        <v>314</v>
      </c>
      <c r="B35" s="431">
        <v>873687</v>
      </c>
      <c r="C35" s="441">
        <v>-165205</v>
      </c>
      <c r="D35" s="413">
        <v>529463</v>
      </c>
      <c r="E35" s="353">
        <v>511135</v>
      </c>
      <c r="F35" s="467" t="e">
        <f>+E35-#REF!</f>
        <v>#REF!</v>
      </c>
      <c r="G35" s="353">
        <v>511135</v>
      </c>
      <c r="H35" s="452">
        <f>29924.99-0.08</f>
        <v>29924.91</v>
      </c>
      <c r="I35" s="453">
        <f t="shared" si="6"/>
        <v>292959.90999999997</v>
      </c>
      <c r="J35" s="453">
        <v>12131.69</v>
      </c>
      <c r="K35" s="453">
        <v>12131.69</v>
      </c>
      <c r="L35" s="348">
        <f t="shared" si="7"/>
        <v>218175.09000000003</v>
      </c>
      <c r="M35" s="416" t="e">
        <f>+E35-#REF!-I35</f>
        <v>#REF!</v>
      </c>
      <c r="N35" s="479">
        <f t="shared" si="8"/>
        <v>57.315564381229997</v>
      </c>
      <c r="P35">
        <v>263035</v>
      </c>
    </row>
    <row r="36" spans="1:16" ht="27" customHeight="1">
      <c r="A36" s="349" t="s">
        <v>315</v>
      </c>
      <c r="B36" s="431">
        <v>558027</v>
      </c>
      <c r="C36" s="441">
        <v>176915</v>
      </c>
      <c r="D36" s="413">
        <v>731033</v>
      </c>
      <c r="E36" s="353">
        <v>3909</v>
      </c>
      <c r="F36" s="467" t="e">
        <f>+E36-#REF!</f>
        <v>#REF!</v>
      </c>
      <c r="G36" s="353">
        <v>3909</v>
      </c>
      <c r="H36" s="452">
        <v>0.46</v>
      </c>
      <c r="I36" s="453">
        <f t="shared" si="6"/>
        <v>3909.46</v>
      </c>
      <c r="J36" s="453">
        <v>3909.46</v>
      </c>
      <c r="K36" s="453">
        <v>3909.46</v>
      </c>
      <c r="L36" s="348">
        <f t="shared" si="7"/>
        <v>-0.46000000000003638</v>
      </c>
      <c r="M36" s="416" t="e">
        <f>+E36-#REF!-I36</f>
        <v>#REF!</v>
      </c>
      <c r="N36" s="479">
        <f t="shared" si="8"/>
        <v>100.01176771552826</v>
      </c>
      <c r="P36">
        <v>3909</v>
      </c>
    </row>
    <row r="37" spans="1:16" ht="21" customHeight="1">
      <c r="A37" s="349" t="s">
        <v>316</v>
      </c>
      <c r="B37" s="431">
        <v>30174</v>
      </c>
      <c r="C37" s="441">
        <v>0</v>
      </c>
      <c r="D37" s="413">
        <v>29458</v>
      </c>
      <c r="E37" s="353">
        <v>3202</v>
      </c>
      <c r="F37" s="467" t="e">
        <f>+E37-#REF!</f>
        <v>#REF!</v>
      </c>
      <c r="G37" s="353">
        <v>3202</v>
      </c>
      <c r="H37" s="452">
        <v>-0.36</v>
      </c>
      <c r="I37" s="453">
        <f t="shared" si="6"/>
        <v>1248.6400000000001</v>
      </c>
      <c r="J37" s="453">
        <v>715.99</v>
      </c>
      <c r="K37" s="453">
        <v>715.99</v>
      </c>
      <c r="L37" s="348">
        <f t="shared" si="7"/>
        <v>1953.36</v>
      </c>
      <c r="M37" s="416" t="e">
        <f>+E37-#REF!-I37</f>
        <v>#REF!</v>
      </c>
      <c r="N37" s="479">
        <f t="shared" si="8"/>
        <v>38.995627732667089</v>
      </c>
      <c r="P37">
        <v>1249</v>
      </c>
    </row>
    <row r="38" spans="1:16" ht="27.6" customHeight="1">
      <c r="A38" s="349" t="s">
        <v>317</v>
      </c>
      <c r="B38" s="431">
        <v>221793</v>
      </c>
      <c r="C38" s="441">
        <v>145594</v>
      </c>
      <c r="D38" s="413">
        <v>339907</v>
      </c>
      <c r="E38" s="353">
        <v>28438</v>
      </c>
      <c r="F38" s="467" t="e">
        <f>+E38-#REF!</f>
        <v>#REF!</v>
      </c>
      <c r="G38" s="353">
        <v>28438</v>
      </c>
      <c r="H38" s="452">
        <v>-0.4</v>
      </c>
      <c r="I38" s="453">
        <f>+P38+H38</f>
        <v>27479.599999999999</v>
      </c>
      <c r="J38" s="453">
        <v>784.42</v>
      </c>
      <c r="K38" s="453">
        <v>784.42</v>
      </c>
      <c r="L38" s="348">
        <f t="shared" si="7"/>
        <v>958.40000000000146</v>
      </c>
      <c r="M38" s="416" t="e">
        <f>+E38-#REF!-I38</f>
        <v>#REF!</v>
      </c>
      <c r="N38" s="479">
        <f t="shared" si="8"/>
        <v>96.629861452985438</v>
      </c>
      <c r="P38">
        <v>27480</v>
      </c>
    </row>
    <row r="39" spans="1:16" ht="21.6" customHeight="1">
      <c r="A39" s="349" t="s">
        <v>318</v>
      </c>
      <c r="B39" s="431">
        <v>36105</v>
      </c>
      <c r="C39" s="441">
        <v>28412</v>
      </c>
      <c r="D39" s="413">
        <v>18428</v>
      </c>
      <c r="E39" s="353">
        <v>48321</v>
      </c>
      <c r="F39" s="467" t="e">
        <f>+E39-#REF!</f>
        <v>#REF!</v>
      </c>
      <c r="G39" s="353">
        <v>48321</v>
      </c>
      <c r="H39" s="452">
        <v>0.2</v>
      </c>
      <c r="I39" s="453">
        <f t="shared" si="6"/>
        <v>46088.899999999994</v>
      </c>
      <c r="J39" s="453">
        <v>46088.9</v>
      </c>
      <c r="K39" s="453">
        <v>46088.9</v>
      </c>
      <c r="L39" s="348">
        <f t="shared" si="7"/>
        <v>2232.1000000000058</v>
      </c>
      <c r="M39" s="416" t="e">
        <f>+E39-#REF!-I39</f>
        <v>#REF!</v>
      </c>
      <c r="N39" s="479">
        <f t="shared" si="8"/>
        <v>95.38068334678502</v>
      </c>
      <c r="P39">
        <v>46088.7</v>
      </c>
    </row>
    <row r="40" spans="1:16" ht="18" customHeight="1">
      <c r="A40" s="349" t="s">
        <v>319</v>
      </c>
      <c r="B40" s="431">
        <v>47007</v>
      </c>
      <c r="C40" s="441">
        <v>58754</v>
      </c>
      <c r="D40" s="418">
        <v>105761</v>
      </c>
      <c r="E40" s="353">
        <v>0</v>
      </c>
      <c r="F40" s="467" t="e">
        <f>+E40-#REF!</f>
        <v>#REF!</v>
      </c>
      <c r="G40" s="469">
        <v>0</v>
      </c>
      <c r="H40" s="452">
        <f>5210-0.17</f>
        <v>5209.83</v>
      </c>
      <c r="I40" s="453">
        <f t="shared" si="6"/>
        <v>15782.83</v>
      </c>
      <c r="J40" s="453">
        <v>284.77999999999997</v>
      </c>
      <c r="K40" s="453">
        <v>284.77999999999997</v>
      </c>
      <c r="L40" s="348">
        <f t="shared" si="7"/>
        <v>-15782.83</v>
      </c>
      <c r="M40" s="416" t="e">
        <f>+E40-#REF!-I40</f>
        <v>#REF!</v>
      </c>
      <c r="N40" s="479" t="s">
        <v>6</v>
      </c>
      <c r="P40">
        <v>10573</v>
      </c>
    </row>
    <row r="41" spans="1:16">
      <c r="A41" s="351" t="s">
        <v>320</v>
      </c>
      <c r="B41" s="428">
        <f t="shared" ref="B41:M41" si="9">SUM(B42:B51)</f>
        <v>21077280</v>
      </c>
      <c r="C41" s="440">
        <f>SUM(C42:C51)</f>
        <v>-658037</v>
      </c>
      <c r="D41" s="436">
        <f>SUM(D42:D51)</f>
        <v>14687448</v>
      </c>
      <c r="E41" s="460">
        <f>SUM(E42:E51)</f>
        <v>8306672</v>
      </c>
      <c r="F41" s="460" t="e">
        <f t="shared" si="9"/>
        <v>#REF!</v>
      </c>
      <c r="G41" s="460">
        <f t="shared" ref="G41:K41" si="10">SUM(G42:G51)</f>
        <v>8306672</v>
      </c>
      <c r="H41" s="451">
        <f t="shared" si="10"/>
        <v>316576.65999999997</v>
      </c>
      <c r="I41" s="423">
        <f t="shared" si="10"/>
        <v>5345242.66</v>
      </c>
      <c r="J41" s="423">
        <f>SUM(J42:J51)</f>
        <v>2948471.6</v>
      </c>
      <c r="K41" s="423">
        <f t="shared" si="10"/>
        <v>2842608.32</v>
      </c>
      <c r="L41" s="317">
        <f t="shared" si="9"/>
        <v>861429.34</v>
      </c>
      <c r="M41" s="415" t="e">
        <f t="shared" si="9"/>
        <v>#REF!</v>
      </c>
      <c r="N41" s="478">
        <f>+I41*100/G41</f>
        <v>64.348786854711491</v>
      </c>
      <c r="O41" s="1"/>
      <c r="P41">
        <v>5028666</v>
      </c>
    </row>
    <row r="42" spans="1:16">
      <c r="A42" s="354" t="s">
        <v>321</v>
      </c>
      <c r="B42" s="432">
        <v>200000</v>
      </c>
      <c r="C42" s="441">
        <v>602577</v>
      </c>
      <c r="D42" s="418">
        <v>802577</v>
      </c>
      <c r="E42" s="470">
        <v>0</v>
      </c>
      <c r="F42" s="467" t="e">
        <f>+E42-#REF!</f>
        <v>#REF!</v>
      </c>
      <c r="G42" s="470">
        <v>0</v>
      </c>
      <c r="H42" s="452">
        <f>1319.77-39324.25</f>
        <v>-38004.480000000003</v>
      </c>
      <c r="I42" s="453">
        <f>+P42+H42</f>
        <v>296238.52</v>
      </c>
      <c r="J42" s="456">
        <v>55507.49</v>
      </c>
      <c r="K42" s="456"/>
      <c r="L42" s="348">
        <f>+G42-I42</f>
        <v>-296238.52</v>
      </c>
      <c r="M42" s="416" t="e">
        <f>+E42-#REF!-I42</f>
        <v>#REF!</v>
      </c>
      <c r="N42" s="479" t="s">
        <v>6</v>
      </c>
      <c r="P42">
        <v>334243</v>
      </c>
    </row>
    <row r="43" spans="1:16">
      <c r="A43" s="354" t="s">
        <v>322</v>
      </c>
      <c r="B43" s="433">
        <v>779587</v>
      </c>
      <c r="C43" s="441">
        <v>-15000</v>
      </c>
      <c r="D43" s="418">
        <v>566538</v>
      </c>
      <c r="E43" s="355">
        <v>208366</v>
      </c>
      <c r="F43" s="467" t="e">
        <f>+E43-#REF!</f>
        <v>#REF!</v>
      </c>
      <c r="G43" s="355">
        <v>208366</v>
      </c>
      <c r="H43" s="452">
        <v>-0.03</v>
      </c>
      <c r="I43" s="453">
        <f t="shared" ref="I43:J51" si="11">+P43+H43</f>
        <v>198048.97</v>
      </c>
      <c r="J43" s="457">
        <v>198048.97</v>
      </c>
      <c r="K43" s="457">
        <v>198048.97</v>
      </c>
      <c r="L43" s="348">
        <f>+G43-I43</f>
        <v>10317.029999999999</v>
      </c>
      <c r="M43" s="416" t="e">
        <f>+E43-#REF!-I43</f>
        <v>#REF!</v>
      </c>
      <c r="N43" s="479">
        <f>+I43*100/G43</f>
        <v>95.048601979209664</v>
      </c>
      <c r="P43">
        <v>198049</v>
      </c>
    </row>
    <row r="44" spans="1:16" ht="22.9" customHeight="1">
      <c r="A44" s="350" t="s">
        <v>323</v>
      </c>
      <c r="B44" s="433">
        <v>100000</v>
      </c>
      <c r="C44" s="441">
        <v>1371315</v>
      </c>
      <c r="D44" s="418"/>
      <c r="E44" s="355">
        <v>1471315</v>
      </c>
      <c r="F44" s="467" t="e">
        <f>+E44-#REF!</f>
        <v>#REF!</v>
      </c>
      <c r="G44" s="355">
        <v>1471315</v>
      </c>
      <c r="H44" s="452">
        <v>-0.33</v>
      </c>
      <c r="I44" s="453">
        <f t="shared" si="11"/>
        <v>1471314.67</v>
      </c>
      <c r="J44" s="453">
        <f t="shared" si="11"/>
        <v>1471314.67</v>
      </c>
      <c r="K44" s="457">
        <v>1471314.67</v>
      </c>
      <c r="L44" s="348">
        <f>+G44-I44</f>
        <v>0.33000000007450581</v>
      </c>
      <c r="M44" s="416" t="e">
        <f>+E44-#REF!-I44</f>
        <v>#REF!</v>
      </c>
      <c r="N44" s="479">
        <f>+I44*100/G44</f>
        <v>99.999977571084372</v>
      </c>
      <c r="P44">
        <v>1471315</v>
      </c>
    </row>
    <row r="45" spans="1:16" ht="14.45" customHeight="1">
      <c r="A45" s="350" t="s">
        <v>324</v>
      </c>
      <c r="B45" s="433">
        <v>2500000</v>
      </c>
      <c r="C45" s="441">
        <v>-200000</v>
      </c>
      <c r="D45" s="418">
        <v>200000</v>
      </c>
      <c r="E45" s="355">
        <v>2100000</v>
      </c>
      <c r="F45" s="467" t="e">
        <f>+E45-#REF!</f>
        <v>#REF!</v>
      </c>
      <c r="G45" s="355">
        <v>2100000</v>
      </c>
      <c r="H45" s="452">
        <v>0</v>
      </c>
      <c r="I45" s="453" t="s">
        <v>6</v>
      </c>
      <c r="J45" s="457"/>
      <c r="K45" s="457"/>
      <c r="L45" s="348" t="s">
        <v>6</v>
      </c>
      <c r="M45" s="416" t="e">
        <f>+E45-#REF!-I45</f>
        <v>#REF!</v>
      </c>
      <c r="N45" s="479" t="s">
        <v>6</v>
      </c>
      <c r="P45" t="s">
        <v>6</v>
      </c>
    </row>
    <row r="46" spans="1:16" ht="16.149999999999999" customHeight="1">
      <c r="A46" s="350" t="s">
        <v>325</v>
      </c>
      <c r="B46" s="433">
        <v>776450</v>
      </c>
      <c r="C46" s="441">
        <v>258000</v>
      </c>
      <c r="D46" s="418">
        <v>777290</v>
      </c>
      <c r="E46" s="355">
        <v>335078</v>
      </c>
      <c r="F46" s="467" t="e">
        <f>+E46-#REF!</f>
        <v>#REF!</v>
      </c>
      <c r="G46" s="355">
        <v>335078</v>
      </c>
      <c r="H46" s="452">
        <f>83057.22-0.39</f>
        <v>83056.83</v>
      </c>
      <c r="I46" s="453">
        <f t="shared" si="11"/>
        <v>647494.82999999996</v>
      </c>
      <c r="J46" s="457">
        <v>154814.32999999999</v>
      </c>
      <c r="K46" s="457">
        <v>154814.32999999999</v>
      </c>
      <c r="L46" s="348">
        <f>+G46-I46</f>
        <v>-312416.82999999996</v>
      </c>
      <c r="M46" s="416" t="e">
        <f>+E46-#REF!-I46</f>
        <v>#REF!</v>
      </c>
      <c r="N46" s="479">
        <f>+I46*100/G46</f>
        <v>193.23704629966753</v>
      </c>
      <c r="P46">
        <v>564438</v>
      </c>
    </row>
    <row r="47" spans="1:16" ht="13.15" customHeight="1">
      <c r="A47" s="350" t="s">
        <v>326</v>
      </c>
      <c r="B47" s="433">
        <v>76951</v>
      </c>
      <c r="C47" s="441">
        <v>-38476</v>
      </c>
      <c r="D47" s="418">
        <v>38475</v>
      </c>
      <c r="E47" s="355">
        <v>0</v>
      </c>
      <c r="F47" s="467" t="e">
        <f>+E47-#REF!</f>
        <v>#REF!</v>
      </c>
      <c r="G47" s="355">
        <v>0</v>
      </c>
      <c r="H47" s="452">
        <v>0</v>
      </c>
      <c r="I47" s="453" t="s">
        <v>6</v>
      </c>
      <c r="J47" s="457"/>
      <c r="K47" s="457"/>
      <c r="L47" s="348" t="s">
        <v>6</v>
      </c>
      <c r="M47" s="416" t="e">
        <f>+E47-#REF!-I47</f>
        <v>#REF!</v>
      </c>
      <c r="N47" s="479" t="s">
        <v>6</v>
      </c>
      <c r="P47" t="s">
        <v>6</v>
      </c>
    </row>
    <row r="48" spans="1:16" ht="17.45" customHeight="1">
      <c r="A48" s="350" t="s">
        <v>327</v>
      </c>
      <c r="B48" s="433">
        <v>3466500</v>
      </c>
      <c r="C48" s="441">
        <v>-655000</v>
      </c>
      <c r="D48" s="418">
        <v>2769293</v>
      </c>
      <c r="E48" s="355">
        <v>63421</v>
      </c>
      <c r="F48" s="467" t="e">
        <f>+E48-#REF!</f>
        <v>#REF!</v>
      </c>
      <c r="G48" s="355">
        <v>63421</v>
      </c>
      <c r="H48" s="452">
        <v>0.03</v>
      </c>
      <c r="I48" s="453">
        <f t="shared" si="11"/>
        <v>55421.03</v>
      </c>
      <c r="J48" s="457">
        <v>42206.92</v>
      </c>
      <c r="K48" s="457">
        <v>42206.92</v>
      </c>
      <c r="L48" s="348">
        <f>+G48-I48</f>
        <v>7999.9700000000012</v>
      </c>
      <c r="M48" s="416" t="e">
        <f>+E48-#REF!-I48</f>
        <v>#REF!</v>
      </c>
      <c r="N48" s="479">
        <f>+I48*100/G48</f>
        <v>87.385928950978382</v>
      </c>
      <c r="P48">
        <v>55421</v>
      </c>
    </row>
    <row r="49" spans="1:16" ht="17.45" customHeight="1">
      <c r="A49" s="350" t="s">
        <v>328</v>
      </c>
      <c r="B49" s="433">
        <v>3000000</v>
      </c>
      <c r="C49" s="441">
        <v>83826</v>
      </c>
      <c r="D49" s="418">
        <v>2598034</v>
      </c>
      <c r="E49" s="355">
        <v>976889</v>
      </c>
      <c r="F49" s="467" t="e">
        <f>+E49-#REF!</f>
        <v>#REF!</v>
      </c>
      <c r="G49" s="355">
        <v>976889</v>
      </c>
      <c r="H49" s="452">
        <f>1826.18-0.22</f>
        <v>1825.96</v>
      </c>
      <c r="I49" s="453">
        <f t="shared" si="11"/>
        <v>532950.96</v>
      </c>
      <c r="J49" s="457">
        <v>264558.37</v>
      </c>
      <c r="K49" s="457">
        <v>224144.96</v>
      </c>
      <c r="L49" s="348">
        <f>+G49-I49</f>
        <v>443938.04000000004</v>
      </c>
      <c r="M49" s="416" t="e">
        <f>+E49-#REF!-I49</f>
        <v>#REF!</v>
      </c>
      <c r="N49" s="479">
        <f>+I49*100/G49</f>
        <v>54.555938289815934</v>
      </c>
      <c r="P49">
        <v>531125</v>
      </c>
    </row>
    <row r="50" spans="1:16" ht="17.45" customHeight="1">
      <c r="A50" s="350" t="s">
        <v>329</v>
      </c>
      <c r="B50" s="433">
        <v>9327792</v>
      </c>
      <c r="C50" s="441">
        <v>-2015279</v>
      </c>
      <c r="D50" s="418">
        <v>6135241</v>
      </c>
      <c r="E50" s="355">
        <v>3151603</v>
      </c>
      <c r="F50" s="467" t="e">
        <f>+E50-#REF!</f>
        <v>#REF!</v>
      </c>
      <c r="G50" s="355">
        <v>3151603</v>
      </c>
      <c r="H50" s="452">
        <f>272416.5-3468.3</f>
        <v>268948.2</v>
      </c>
      <c r="I50" s="453">
        <f t="shared" si="11"/>
        <v>2135198.2000000002</v>
      </c>
      <c r="J50" s="457">
        <v>762020.85</v>
      </c>
      <c r="K50" s="457">
        <v>752078.47</v>
      </c>
      <c r="L50" s="348">
        <f>+G50-I50</f>
        <v>1016404.7999999998</v>
      </c>
      <c r="M50" s="416" t="e">
        <f>+E50-#REF!-I50</f>
        <v>#REF!</v>
      </c>
      <c r="N50" s="479">
        <f>+I50*100/G50</f>
        <v>67.749592826253817</v>
      </c>
      <c r="P50">
        <v>1866250</v>
      </c>
    </row>
    <row r="51" spans="1:16" ht="21.6" customHeight="1">
      <c r="A51" s="350" t="s">
        <v>330</v>
      </c>
      <c r="B51" s="434">
        <v>850000</v>
      </c>
      <c r="C51" s="441">
        <v>-50000</v>
      </c>
      <c r="D51" s="438">
        <v>800000</v>
      </c>
      <c r="E51" s="355">
        <v>0</v>
      </c>
      <c r="F51" s="467" t="e">
        <f>+E51-#REF!</f>
        <v>#REF!</v>
      </c>
      <c r="G51" s="355">
        <v>0</v>
      </c>
      <c r="H51" s="458">
        <f>749+1.48</f>
        <v>750.48</v>
      </c>
      <c r="I51" s="453">
        <f t="shared" si="11"/>
        <v>8575.48</v>
      </c>
      <c r="J51" s="457"/>
      <c r="K51" s="457"/>
      <c r="L51" s="348">
        <f>+G51-I51</f>
        <v>-8575.48</v>
      </c>
      <c r="M51" s="416" t="e">
        <f>+E51-#REF!-I51</f>
        <v>#REF!</v>
      </c>
      <c r="N51" s="479" t="s">
        <v>6</v>
      </c>
      <c r="P51">
        <v>7825</v>
      </c>
    </row>
    <row r="52" spans="1:16">
      <c r="A52" s="346" t="s">
        <v>21</v>
      </c>
      <c r="B52" s="435">
        <f t="shared" ref="B52:M52" si="12">B9+B19+B41</f>
        <v>75692165</v>
      </c>
      <c r="C52" s="427">
        <f>C9+C19+C41</f>
        <v>0</v>
      </c>
      <c r="D52" s="439">
        <f>D9+D19+D41</f>
        <v>61040905</v>
      </c>
      <c r="E52" s="471">
        <f t="shared" si="12"/>
        <v>30961304</v>
      </c>
      <c r="F52" s="471" t="e">
        <f t="shared" si="12"/>
        <v>#REF!</v>
      </c>
      <c r="G52" s="471">
        <f t="shared" si="12"/>
        <v>30961304</v>
      </c>
      <c r="H52" s="459">
        <f>+H9+H19+H41</f>
        <v>2983878.4400000009</v>
      </c>
      <c r="I52" s="459">
        <f t="shared" si="12"/>
        <v>20842435.140000001</v>
      </c>
      <c r="J52" s="459">
        <f t="shared" si="12"/>
        <v>9053292.910000002</v>
      </c>
      <c r="K52" s="459">
        <f t="shared" si="12"/>
        <v>8852198.4000000022</v>
      </c>
      <c r="L52" s="356">
        <f t="shared" si="12"/>
        <v>8012812.9500000011</v>
      </c>
      <c r="M52" s="356" t="e">
        <f t="shared" si="12"/>
        <v>#REF!</v>
      </c>
      <c r="N52" s="478">
        <f>+I52*100/G52</f>
        <v>67.317691593351498</v>
      </c>
      <c r="P52">
        <v>17858556.699999999</v>
      </c>
    </row>
    <row r="53" spans="1:16">
      <c r="A53" s="41" t="s">
        <v>331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</row>
    <row r="55" spans="1:16">
      <c r="E55" s="1" t="s">
        <v>6</v>
      </c>
    </row>
  </sheetData>
  <mergeCells count="9">
    <mergeCell ref="A2:N2"/>
    <mergeCell ref="A3:N3"/>
    <mergeCell ref="A4:N4"/>
    <mergeCell ref="A5:N5"/>
    <mergeCell ref="B7:K7"/>
    <mergeCell ref="L7:L8"/>
    <mergeCell ref="M7:M8"/>
    <mergeCell ref="N7:N8"/>
    <mergeCell ref="A7:A8"/>
  </mergeCells>
  <pageMargins left="0.11811023622047245" right="0.11811023622047245" top="0.74803149606299213" bottom="0.74803149606299213" header="0.31496062992125984" footer="0.31496062992125984"/>
  <pageSetup scale="75" orientation="landscape" r:id="rId1"/>
  <ignoredErrors>
    <ignoredError sqref="G19 K41:L41 K19 H19:I19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15</vt:i4>
      </vt:variant>
    </vt:vector>
  </HeadingPairs>
  <TitlesOfParts>
    <vt:vector size="24" baseType="lpstr">
      <vt:lpstr>RESUMEN</vt:lpstr>
      <vt:lpstr>BALANCE INGRESOS</vt:lpstr>
      <vt:lpstr>INGRESOS</vt:lpstr>
      <vt:lpstr>FINANCIAMIENTO</vt:lpstr>
      <vt:lpstr>FLUJO ING Y GASTO</vt:lpstr>
      <vt:lpstr>BALANCE GASTO</vt:lpstr>
      <vt:lpstr>EJEC FUNCIONAMIENTO</vt:lpstr>
      <vt:lpstr>ESTRUC PROG</vt:lpstr>
      <vt:lpstr>PROYECTOS INV</vt:lpstr>
      <vt:lpstr>'BALANCE GASTO'!Área_de_impresión</vt:lpstr>
      <vt:lpstr>'BALANCE INGRESOS'!Área_de_impresión</vt:lpstr>
      <vt:lpstr>'EJEC FUNCIONAMIENTO'!Área_de_impresión</vt:lpstr>
      <vt:lpstr>'ESTRUC PROG'!Área_de_impresión</vt:lpstr>
      <vt:lpstr>FINANCIAMIENTO!Área_de_impresión</vt:lpstr>
      <vt:lpstr>'FLUJO ING Y GASTO'!Área_de_impresión</vt:lpstr>
      <vt:lpstr>INGRESOS!Área_de_impresión</vt:lpstr>
      <vt:lpstr>Excel_BuiltIn_Print_Area_7</vt:lpstr>
      <vt:lpstr>Excel_BuiltIn_Print_Area_7_1</vt:lpstr>
      <vt:lpstr>Excel_BuiltIn_Print_Area_7_1_1</vt:lpstr>
      <vt:lpstr>Excel_BuiltIn_Print_Area_9_1</vt:lpstr>
      <vt:lpstr>Excel_BuiltIn_Print_Titles_11</vt:lpstr>
      <vt:lpstr>Excel_BuiltIn_Print_Titles_7</vt:lpstr>
      <vt:lpstr>'BALANCE GASTO'!Títulos_a_imprimir</vt:lpstr>
      <vt:lpstr>'BALANCE INGRESOS'!Títulos_a_imprimir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MAYRA CASTILLO</dc:creator>
  <cp:lastModifiedBy>Jaime Young</cp:lastModifiedBy>
  <cp:lastPrinted>2024-11-14T19:05:03Z</cp:lastPrinted>
  <dcterms:created xsi:type="dcterms:W3CDTF">2010-01-07T20:52:23Z</dcterms:created>
  <dcterms:modified xsi:type="dcterms:W3CDTF">2024-11-15T12:52:45Z</dcterms:modified>
</cp:coreProperties>
</file>