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Publicar Web\"/>
    </mc:Choice>
  </mc:AlternateContent>
  <xr:revisionPtr revIDLastSave="0" documentId="8_{F2D16906-B94A-4A5D-9852-093227EBDC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duados_UTP_1981-2022" sheetId="1" r:id="rId1"/>
  </sheets>
  <definedNames>
    <definedName name="A_impresión_IM">"$#REF!.$B$1:$O$36"</definedName>
    <definedName name="_xlnm.Print_Area" localSheetId="0">'Graduados_UTP_1981-2022'!$A$1:$AS$32</definedName>
    <definedName name="Excel_BuiltIn_Print_Area_1" localSheetId="0">'Graduados_UTP_1981-2022'!$A$6:$B$31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22" i="1"/>
  <c r="B25" i="1"/>
  <c r="B26" i="1"/>
  <c r="B27" i="1"/>
  <c r="B28" i="1"/>
  <c r="B29" i="1"/>
  <c r="B30" i="1"/>
  <c r="B24" i="1"/>
  <c r="B16" i="1"/>
  <c r="B17" i="1"/>
  <c r="B18" i="1"/>
  <c r="B19" i="1"/>
  <c r="B20" i="1"/>
  <c r="B15" i="1"/>
  <c r="B13" i="1"/>
  <c r="AS22" i="1"/>
  <c r="AS13" i="1"/>
  <c r="AS11" i="1" l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C22" i="1"/>
  <c r="D22" i="1"/>
  <c r="E22" i="1"/>
  <c r="E11" i="1" s="1"/>
  <c r="F22" i="1"/>
  <c r="G22" i="1"/>
  <c r="H22" i="1"/>
  <c r="H11" i="1" s="1"/>
  <c r="I22" i="1"/>
  <c r="J22" i="1"/>
  <c r="K22" i="1"/>
  <c r="L22" i="1"/>
  <c r="M22" i="1"/>
  <c r="N22" i="1"/>
  <c r="O22" i="1"/>
  <c r="P22" i="1"/>
  <c r="Q22" i="1"/>
  <c r="R22" i="1"/>
  <c r="S22" i="1"/>
  <c r="S11" i="1" s="1"/>
  <c r="T22" i="1"/>
  <c r="U22" i="1"/>
  <c r="U11" i="1" s="1"/>
  <c r="V22" i="1"/>
  <c r="V11" i="1" s="1"/>
  <c r="W22" i="1"/>
  <c r="W11" i="1" s="1"/>
  <c r="X22" i="1"/>
  <c r="X11" i="1" s="1"/>
  <c r="Y22" i="1"/>
  <c r="Z22" i="1"/>
  <c r="L11" i="1"/>
  <c r="T11" i="1"/>
  <c r="C11" i="1" l="1"/>
  <c r="O11" i="1"/>
  <c r="N11" i="1"/>
  <c r="M11" i="1"/>
  <c r="K11" i="1"/>
  <c r="Z11" i="1"/>
  <c r="J11" i="1"/>
  <c r="Q11" i="1"/>
  <c r="I11" i="1"/>
  <c r="R11" i="1"/>
  <c r="G11" i="1"/>
  <c r="Y11" i="1"/>
  <c r="P11" i="1"/>
  <c r="F11" i="1"/>
  <c r="D11" i="1"/>
  <c r="AL30" i="1"/>
  <c r="AK30" i="1"/>
  <c r="AL29" i="1"/>
  <c r="AK29" i="1"/>
  <c r="AL28" i="1"/>
  <c r="AK28" i="1"/>
  <c r="AL27" i="1"/>
  <c r="AK27" i="1"/>
  <c r="AL26" i="1"/>
  <c r="AK26" i="1"/>
  <c r="AL25" i="1"/>
  <c r="AK25" i="1"/>
  <c r="AL24" i="1"/>
  <c r="AK24" i="1"/>
  <c r="AR22" i="1"/>
  <c r="AQ22" i="1"/>
  <c r="AP22" i="1"/>
  <c r="AO22" i="1"/>
  <c r="AN22" i="1"/>
  <c r="AM22" i="1"/>
  <c r="AJ22" i="1"/>
  <c r="AI22" i="1"/>
  <c r="AH22" i="1"/>
  <c r="AG22" i="1"/>
  <c r="AF22" i="1"/>
  <c r="AE22" i="1"/>
  <c r="AD22" i="1"/>
  <c r="AC22" i="1"/>
  <c r="AB22" i="1"/>
  <c r="AA22" i="1"/>
  <c r="AO20" i="1"/>
  <c r="AL20" i="1"/>
  <c r="AK20" i="1"/>
  <c r="AH20" i="1"/>
  <c r="AF20" i="1"/>
  <c r="AO19" i="1"/>
  <c r="AL19" i="1"/>
  <c r="AK19" i="1"/>
  <c r="AH19" i="1"/>
  <c r="AF19" i="1"/>
  <c r="AO18" i="1"/>
  <c r="AL18" i="1"/>
  <c r="AK18" i="1"/>
  <c r="AH18" i="1"/>
  <c r="AF18" i="1"/>
  <c r="AO17" i="1"/>
  <c r="AL17" i="1"/>
  <c r="AK17" i="1"/>
  <c r="AH17" i="1"/>
  <c r="AF17" i="1"/>
  <c r="AO16" i="1"/>
  <c r="AL16" i="1"/>
  <c r="AK16" i="1"/>
  <c r="AF16" i="1"/>
  <c r="AO15" i="1"/>
  <c r="AL15" i="1"/>
  <c r="AK15" i="1"/>
  <c r="AF15" i="1"/>
  <c r="AR13" i="1"/>
  <c r="AQ13" i="1"/>
  <c r="AP13" i="1"/>
  <c r="AN13" i="1"/>
  <c r="AM13" i="1"/>
  <c r="AJ13" i="1"/>
  <c r="AI13" i="1"/>
  <c r="AG13" i="1"/>
  <c r="AE13" i="1"/>
  <c r="AD13" i="1"/>
  <c r="AC13" i="1"/>
  <c r="AB13" i="1"/>
  <c r="AA13" i="1"/>
  <c r="AI11" i="1" l="1"/>
  <c r="AE11" i="1"/>
  <c r="AR11" i="1"/>
  <c r="AM11" i="1"/>
  <c r="AJ11" i="1"/>
  <c r="AO13" i="1"/>
  <c r="AO11" i="1" s="1"/>
  <c r="AN11" i="1"/>
  <c r="AK13" i="1"/>
  <c r="AP11" i="1"/>
  <c r="AH13" i="1"/>
  <c r="AH11" i="1" s="1"/>
  <c r="AQ11" i="1"/>
  <c r="AL22" i="1"/>
  <c r="AB11" i="1"/>
  <c r="AA11" i="1"/>
  <c r="AG11" i="1"/>
  <c r="AC11" i="1"/>
  <c r="AL13" i="1"/>
  <c r="AD11" i="1"/>
  <c r="AF13" i="1"/>
  <c r="AF11" i="1" s="1"/>
  <c r="AK22" i="1"/>
  <c r="AK11" i="1" l="1"/>
  <c r="AL11" i="1"/>
</calcChain>
</file>

<file path=xl/sharedStrings.xml><?xml version="1.0" encoding="utf-8"?>
<sst xmlns="http://schemas.openxmlformats.org/spreadsheetml/2006/main" count="25" uniqueCount="25">
  <si>
    <t>UNIVERSIDAD TECNOLÓGICA DE PANAMÁ</t>
  </si>
  <si>
    <t>DIRECCIÓN GENERAL DE PLANIFICACIÓN UNIVERSITARIA</t>
  </si>
  <si>
    <t>DEPARTAMENTO DE ESTADÍSTICA E INDICADORES</t>
  </si>
  <si>
    <t xml:space="preserve"> </t>
  </si>
  <si>
    <t>GRADUADOS SEGÚN SEDE:</t>
  </si>
  <si>
    <t>Sede</t>
  </si>
  <si>
    <t>Total</t>
  </si>
  <si>
    <t>TOTAL</t>
  </si>
  <si>
    <t>SEDE PANAMÁ</t>
  </si>
  <si>
    <t>Facultad de Ingeniería Civil</t>
  </si>
  <si>
    <t>Facultad de Ingeniería Eléctrica</t>
  </si>
  <si>
    <t>Facultad de Ingeniería Industrial</t>
  </si>
  <si>
    <t xml:space="preserve">Facultad de Ingeniería Mecánica </t>
  </si>
  <si>
    <t xml:space="preserve">Facultad de Ingeniería de Sistemas Computacionales </t>
  </si>
  <si>
    <t xml:space="preserve">Facultad de Ciencias y Tecnología </t>
  </si>
  <si>
    <t>CENTROS REGIONALES</t>
  </si>
  <si>
    <t>Azuero</t>
  </si>
  <si>
    <t>Bocas del Toro</t>
  </si>
  <si>
    <t>Coclé</t>
  </si>
  <si>
    <t>Colón</t>
  </si>
  <si>
    <t>Chiriquí</t>
  </si>
  <si>
    <t>Panamá Oeste</t>
  </si>
  <si>
    <t>Veraguas</t>
  </si>
  <si>
    <t>Fuente: Secretaría General</t>
  </si>
  <si>
    <t>PROMOCIONES 1981-2023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</si>
</sst>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1" x14ac:knownFonts="1">
    <font>
      <sz val="12"/>
      <name val="Courier New"/>
      <family val="3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/>
    <xf numFmtId="164" fontId="1" fillId="0" borderId="0" xfId="0" applyFont="1" applyAlignment="1">
      <alignment vertical="center"/>
    </xf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37" fontId="8" fillId="0" borderId="4" xfId="0" applyNumberFormat="1" applyFont="1" applyBorder="1"/>
    <xf numFmtId="3" fontId="8" fillId="0" borderId="4" xfId="0" applyNumberFormat="1" applyFont="1" applyBorder="1" applyAlignment="1">
      <alignment vertical="center"/>
    </xf>
    <xf numFmtId="164" fontId="8" fillId="0" borderId="5" xfId="0" applyFont="1" applyBorder="1" applyAlignment="1">
      <alignment vertical="center"/>
    </xf>
    <xf numFmtId="164" fontId="10" fillId="0" borderId="0" xfId="0" applyFont="1" applyAlignment="1">
      <alignment vertical="top"/>
    </xf>
    <xf numFmtId="37" fontId="8" fillId="0" borderId="6" xfId="0" applyNumberFormat="1" applyFont="1" applyBorder="1"/>
    <xf numFmtId="164" fontId="5" fillId="0" borderId="0" xfId="0" applyFont="1"/>
    <xf numFmtId="37" fontId="7" fillId="0" borderId="4" xfId="0" applyNumberFormat="1" applyFont="1" applyBorder="1"/>
    <xf numFmtId="37" fontId="7" fillId="0" borderId="6" xfId="0" applyNumberFormat="1" applyFont="1" applyBorder="1"/>
    <xf numFmtId="164" fontId="2" fillId="0" borderId="0" xfId="0" applyFont="1"/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8" fillId="0" borderId="4" xfId="0" applyFont="1" applyBorder="1"/>
    <xf numFmtId="164" fontId="8" fillId="0" borderId="5" xfId="0" applyFont="1" applyBorder="1"/>
    <xf numFmtId="37" fontId="9" fillId="0" borderId="4" xfId="0" applyNumberFormat="1" applyFont="1" applyBorder="1" applyAlignment="1">
      <alignment vertical="center"/>
    </xf>
    <xf numFmtId="37" fontId="8" fillId="0" borderId="7" xfId="0" applyNumberFormat="1" applyFont="1" applyBorder="1"/>
    <xf numFmtId="3" fontId="8" fillId="0" borderId="7" xfId="0" applyNumberFormat="1" applyFont="1" applyBorder="1" applyAlignment="1">
      <alignment vertical="center"/>
    </xf>
    <xf numFmtId="164" fontId="8" fillId="0" borderId="8" xfId="0" applyFont="1" applyBorder="1" applyAlignment="1">
      <alignment vertical="center"/>
    </xf>
    <xf numFmtId="164" fontId="7" fillId="0" borderId="9" xfId="0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8" fillId="0" borderId="10" xfId="0" applyNumberFormat="1" applyFont="1" applyBorder="1"/>
    <xf numFmtId="164" fontId="8" fillId="0" borderId="10" xfId="0" applyFont="1" applyBorder="1"/>
    <xf numFmtId="164" fontId="8" fillId="0" borderId="11" xfId="0" applyFont="1" applyBorder="1"/>
    <xf numFmtId="37" fontId="7" fillId="0" borderId="4" xfId="0" applyNumberFormat="1" applyFont="1" applyBorder="1" applyAlignment="1">
      <alignment horizontal="right" vertical="center"/>
    </xf>
    <xf numFmtId="37" fontId="7" fillId="0" borderId="5" xfId="0" applyNumberFormat="1" applyFont="1" applyBorder="1" applyAlignment="1">
      <alignment horizontal="right" vertical="center"/>
    </xf>
    <xf numFmtId="164" fontId="7" fillId="0" borderId="0" xfId="0" applyFont="1"/>
    <xf numFmtId="37" fontId="7" fillId="3" borderId="4" xfId="0" applyNumberFormat="1" applyFont="1" applyFill="1" applyBorder="1" applyAlignment="1">
      <alignment vertical="center"/>
    </xf>
    <xf numFmtId="37" fontId="7" fillId="3" borderId="5" xfId="0" applyNumberFormat="1" applyFont="1" applyFill="1" applyBorder="1" applyAlignment="1">
      <alignment vertical="center"/>
    </xf>
    <xf numFmtId="164" fontId="8" fillId="0" borderId="0" xfId="0" applyFont="1"/>
    <xf numFmtId="164" fontId="7" fillId="0" borderId="0" xfId="0" applyFont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3" borderId="0" xfId="0" applyFont="1" applyFill="1" applyAlignment="1">
      <alignment horizontal="left" vertical="center"/>
    </xf>
    <xf numFmtId="164" fontId="8" fillId="0" borderId="12" xfId="0" applyFont="1" applyBorder="1"/>
    <xf numFmtId="37" fontId="7" fillId="0" borderId="4" xfId="0" applyNumberFormat="1" applyFont="1" applyBorder="1" applyAlignment="1">
      <alignment vertical="center"/>
    </xf>
    <xf numFmtId="164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S33"/>
  <sheetViews>
    <sheetView showGridLines="0" showZeros="0" tabSelected="1" view="pageBreakPreview" zoomScaleNormal="100" zoomScaleSheetLayoutView="100" workbookViewId="0">
      <selection activeCell="A7" sqref="A7:AO7"/>
    </sheetView>
  </sheetViews>
  <sheetFormatPr baseColWidth="10" defaultColWidth="11.59765625" defaultRowHeight="15" x14ac:dyDescent="0.25"/>
  <cols>
    <col min="1" max="1" width="38.19921875" style="4" bestFit="1" customWidth="1"/>
    <col min="2" max="2" width="5" style="12" bestFit="1" customWidth="1"/>
    <col min="3" max="43" width="4.19921875" style="4" bestFit="1" customWidth="1"/>
    <col min="44" max="44" width="4.19921875" style="4" customWidth="1"/>
    <col min="45" max="45" width="4.19921875" style="4" bestFit="1" customWidth="1"/>
    <col min="46" max="16384" width="11.59765625" style="4"/>
  </cols>
  <sheetData>
    <row r="1" spans="1:45" s="1" customFormat="1" ht="15" customHeight="1" x14ac:dyDescent="0.25">
      <c r="A1" s="4"/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s="1" customFormat="1" ht="1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"/>
      <c r="AQ2" s="4"/>
      <c r="AR2" s="4"/>
      <c r="AS2" s="4"/>
    </row>
    <row r="3" spans="1:45" s="1" customFormat="1" ht="15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"/>
      <c r="AQ3" s="4"/>
      <c r="AR3" s="4"/>
      <c r="AS3" s="4"/>
    </row>
    <row r="4" spans="1:45" s="1" customFormat="1" ht="15" customHeight="1" x14ac:dyDescent="0.2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"/>
      <c r="AQ4" s="4"/>
      <c r="AR4" s="4"/>
      <c r="AS4" s="4"/>
    </row>
    <row r="5" spans="1:45" s="1" customFormat="1" ht="15" customHeight="1" x14ac:dyDescent="0.25">
      <c r="A5" s="6" t="s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4"/>
      <c r="AQ5" s="4"/>
      <c r="AR5" s="4"/>
      <c r="AS5" s="4"/>
    </row>
    <row r="6" spans="1:45" s="1" customFormat="1" ht="15" customHeight="1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"/>
      <c r="AQ6" s="4"/>
      <c r="AR6" s="4"/>
      <c r="AS6" s="4"/>
    </row>
    <row r="7" spans="1:45" s="1" customFormat="1" ht="15" customHeight="1" x14ac:dyDescent="0.25">
      <c r="A7" s="42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"/>
      <c r="AQ7" s="4"/>
      <c r="AR7" s="4"/>
      <c r="AS7" s="4"/>
    </row>
    <row r="8" spans="1:45" s="1" customFormat="1" ht="15" customHeight="1" thickBot="1" x14ac:dyDescent="0.3">
      <c r="A8" s="4"/>
      <c r="B8" s="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2" customFormat="1" ht="15" customHeight="1" thickBot="1" x14ac:dyDescent="0.3">
      <c r="A9" s="37" t="s">
        <v>5</v>
      </c>
      <c r="B9" s="16" t="s">
        <v>6</v>
      </c>
      <c r="C9" s="16">
        <v>1981</v>
      </c>
      <c r="D9" s="16">
        <v>1982</v>
      </c>
      <c r="E9" s="16">
        <v>1983</v>
      </c>
      <c r="F9" s="16">
        <v>1984</v>
      </c>
      <c r="G9" s="16">
        <v>1985</v>
      </c>
      <c r="H9" s="16">
        <v>1986</v>
      </c>
      <c r="I9" s="16">
        <v>1987</v>
      </c>
      <c r="J9" s="16">
        <v>1988</v>
      </c>
      <c r="K9" s="16">
        <v>1989</v>
      </c>
      <c r="L9" s="16">
        <v>1990</v>
      </c>
      <c r="M9" s="16">
        <v>1991</v>
      </c>
      <c r="N9" s="16">
        <v>1992</v>
      </c>
      <c r="O9" s="16">
        <v>1993</v>
      </c>
      <c r="P9" s="16">
        <v>1994</v>
      </c>
      <c r="Q9" s="16">
        <v>1995</v>
      </c>
      <c r="R9" s="16">
        <v>1996</v>
      </c>
      <c r="S9" s="16">
        <v>1997</v>
      </c>
      <c r="T9" s="16">
        <v>1998</v>
      </c>
      <c r="U9" s="16">
        <v>1999</v>
      </c>
      <c r="V9" s="16">
        <v>2000</v>
      </c>
      <c r="W9" s="16">
        <v>2001</v>
      </c>
      <c r="X9" s="16">
        <v>2002</v>
      </c>
      <c r="Y9" s="16">
        <v>2003</v>
      </c>
      <c r="Z9" s="16">
        <v>2004</v>
      </c>
      <c r="AA9" s="16">
        <v>2005</v>
      </c>
      <c r="AB9" s="16">
        <v>2006</v>
      </c>
      <c r="AC9" s="16">
        <v>2007</v>
      </c>
      <c r="AD9" s="17">
        <v>2008</v>
      </c>
      <c r="AE9" s="17">
        <v>2009</v>
      </c>
      <c r="AF9" s="17">
        <v>2010</v>
      </c>
      <c r="AG9" s="17">
        <v>2011</v>
      </c>
      <c r="AH9" s="17">
        <v>2012</v>
      </c>
      <c r="AI9" s="17">
        <v>2013</v>
      </c>
      <c r="AJ9" s="17">
        <v>2014</v>
      </c>
      <c r="AK9" s="17">
        <v>2015</v>
      </c>
      <c r="AL9" s="17">
        <v>2016</v>
      </c>
      <c r="AM9" s="17">
        <v>2017</v>
      </c>
      <c r="AN9" s="17">
        <v>2018</v>
      </c>
      <c r="AO9" s="17">
        <v>2019</v>
      </c>
      <c r="AP9" s="17">
        <v>2020</v>
      </c>
      <c r="AQ9" s="17">
        <v>2021</v>
      </c>
      <c r="AR9" s="18">
        <v>2022</v>
      </c>
      <c r="AS9" s="18">
        <v>2023</v>
      </c>
    </row>
    <row r="10" spans="1:45" s="3" customFormat="1" ht="15" customHeight="1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8"/>
      <c r="AR10" s="29"/>
      <c r="AS10" s="29"/>
    </row>
    <row r="11" spans="1:45" s="3" customFormat="1" ht="15" customHeight="1" x14ac:dyDescent="0.2">
      <c r="A11" s="38" t="s">
        <v>7</v>
      </c>
      <c r="B11" s="41">
        <f t="shared" ref="B11" si="0">SUM(C11:AS11)</f>
        <v>92585</v>
      </c>
      <c r="C11" s="30">
        <f t="shared" ref="C11:Z11" si="1">+C13+C22</f>
        <v>415</v>
      </c>
      <c r="D11" s="30">
        <f t="shared" si="1"/>
        <v>758</v>
      </c>
      <c r="E11" s="30">
        <f t="shared" si="1"/>
        <v>553</v>
      </c>
      <c r="F11" s="30">
        <f t="shared" si="1"/>
        <v>744</v>
      </c>
      <c r="G11" s="30">
        <f t="shared" si="1"/>
        <v>350</v>
      </c>
      <c r="H11" s="30">
        <f t="shared" si="1"/>
        <v>478</v>
      </c>
      <c r="I11" s="30">
        <f t="shared" si="1"/>
        <v>709</v>
      </c>
      <c r="J11" s="30">
        <f t="shared" si="1"/>
        <v>686</v>
      </c>
      <c r="K11" s="30">
        <f t="shared" si="1"/>
        <v>396</v>
      </c>
      <c r="L11" s="30">
        <f t="shared" si="1"/>
        <v>733</v>
      </c>
      <c r="M11" s="30">
        <f t="shared" si="1"/>
        <v>823</v>
      </c>
      <c r="N11" s="30">
        <f t="shared" si="1"/>
        <v>941</v>
      </c>
      <c r="O11" s="30">
        <f t="shared" si="1"/>
        <v>1233</v>
      </c>
      <c r="P11" s="30">
        <f t="shared" si="1"/>
        <v>1255</v>
      </c>
      <c r="Q11" s="30">
        <f t="shared" si="1"/>
        <v>1324</v>
      </c>
      <c r="R11" s="30">
        <f t="shared" si="1"/>
        <v>1729</v>
      </c>
      <c r="S11" s="30">
        <f t="shared" si="1"/>
        <v>1959</v>
      </c>
      <c r="T11" s="30">
        <f t="shared" si="1"/>
        <v>1749</v>
      </c>
      <c r="U11" s="30">
        <f t="shared" si="1"/>
        <v>2050</v>
      </c>
      <c r="V11" s="30">
        <f t="shared" si="1"/>
        <v>2081</v>
      </c>
      <c r="W11" s="30">
        <f t="shared" si="1"/>
        <v>2282</v>
      </c>
      <c r="X11" s="30">
        <f t="shared" si="1"/>
        <v>1959</v>
      </c>
      <c r="Y11" s="30">
        <f t="shared" si="1"/>
        <v>2644</v>
      </c>
      <c r="Z11" s="30">
        <f t="shared" si="1"/>
        <v>2357</v>
      </c>
      <c r="AA11" s="30">
        <f>+AA13+AA22</f>
        <v>2131</v>
      </c>
      <c r="AB11" s="30">
        <f t="shared" ref="AB11:AQ11" si="2">+AB13+AB22</f>
        <v>2326</v>
      </c>
      <c r="AC11" s="30">
        <f t="shared" si="2"/>
        <v>2307</v>
      </c>
      <c r="AD11" s="30">
        <f t="shared" si="2"/>
        <v>2151</v>
      </c>
      <c r="AE11" s="30">
        <f t="shared" si="2"/>
        <v>2357</v>
      </c>
      <c r="AF11" s="30">
        <f t="shared" si="2"/>
        <v>2619</v>
      </c>
      <c r="AG11" s="30">
        <f t="shared" si="2"/>
        <v>2418</v>
      </c>
      <c r="AH11" s="30">
        <f t="shared" si="2"/>
        <v>2609</v>
      </c>
      <c r="AI11" s="30">
        <f t="shared" si="2"/>
        <v>2931</v>
      </c>
      <c r="AJ11" s="30">
        <f t="shared" si="2"/>
        <v>3065</v>
      </c>
      <c r="AK11" s="30">
        <f t="shared" si="2"/>
        <v>3175</v>
      </c>
      <c r="AL11" s="30">
        <f t="shared" si="2"/>
        <v>4007</v>
      </c>
      <c r="AM11" s="30">
        <f t="shared" si="2"/>
        <v>3810</v>
      </c>
      <c r="AN11" s="30">
        <f t="shared" si="2"/>
        <v>3936</v>
      </c>
      <c r="AO11" s="30">
        <f t="shared" si="2"/>
        <v>4123</v>
      </c>
      <c r="AP11" s="30">
        <f t="shared" si="2"/>
        <v>3038</v>
      </c>
      <c r="AQ11" s="30">
        <f t="shared" si="2"/>
        <v>5172</v>
      </c>
      <c r="AR11" s="31">
        <f>+AR13+AR22</f>
        <v>5065</v>
      </c>
      <c r="AS11" s="31">
        <f>+AS13+AS22</f>
        <v>5137</v>
      </c>
    </row>
    <row r="12" spans="1:45" s="3" customFormat="1" ht="15" customHeight="1" x14ac:dyDescent="0.25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19"/>
      <c r="AQ12" s="19"/>
      <c r="AR12" s="20"/>
      <c r="AS12" s="20"/>
    </row>
    <row r="13" spans="1:45" s="3" customFormat="1" ht="15" customHeight="1" x14ac:dyDescent="0.2">
      <c r="A13" s="39" t="s">
        <v>8</v>
      </c>
      <c r="B13" s="33">
        <f>SUM(C13:AS13)</f>
        <v>60256</v>
      </c>
      <c r="C13" s="33">
        <f t="shared" ref="C13:Z13" si="3">SUM(C15:C20)</f>
        <v>292</v>
      </c>
      <c r="D13" s="33">
        <f t="shared" si="3"/>
        <v>482</v>
      </c>
      <c r="E13" s="33">
        <f t="shared" si="3"/>
        <v>424</v>
      </c>
      <c r="F13" s="33">
        <f t="shared" si="3"/>
        <v>457</v>
      </c>
      <c r="G13" s="33">
        <f t="shared" si="3"/>
        <v>319</v>
      </c>
      <c r="H13" s="33">
        <f t="shared" si="3"/>
        <v>325</v>
      </c>
      <c r="I13" s="33">
        <f t="shared" si="3"/>
        <v>513</v>
      </c>
      <c r="J13" s="33">
        <f t="shared" si="3"/>
        <v>483</v>
      </c>
      <c r="K13" s="33">
        <f t="shared" si="3"/>
        <v>272</v>
      </c>
      <c r="L13" s="33">
        <f t="shared" si="3"/>
        <v>487</v>
      </c>
      <c r="M13" s="33">
        <f t="shared" si="3"/>
        <v>535</v>
      </c>
      <c r="N13" s="33">
        <f t="shared" si="3"/>
        <v>624</v>
      </c>
      <c r="O13" s="33">
        <f t="shared" si="3"/>
        <v>793</v>
      </c>
      <c r="P13" s="33">
        <f t="shared" si="3"/>
        <v>824</v>
      </c>
      <c r="Q13" s="33">
        <f t="shared" si="3"/>
        <v>874</v>
      </c>
      <c r="R13" s="33">
        <f t="shared" si="3"/>
        <v>1104</v>
      </c>
      <c r="S13" s="33">
        <f t="shared" si="3"/>
        <v>1220</v>
      </c>
      <c r="T13" s="33">
        <f t="shared" si="3"/>
        <v>1027</v>
      </c>
      <c r="U13" s="33">
        <f t="shared" si="3"/>
        <v>1277</v>
      </c>
      <c r="V13" s="33">
        <f t="shared" si="3"/>
        <v>1294</v>
      </c>
      <c r="W13" s="33">
        <f t="shared" si="3"/>
        <v>1415</v>
      </c>
      <c r="X13" s="33">
        <f t="shared" si="3"/>
        <v>1289</v>
      </c>
      <c r="Y13" s="33">
        <f t="shared" si="3"/>
        <v>1448</v>
      </c>
      <c r="Z13" s="33">
        <f t="shared" si="3"/>
        <v>1527</v>
      </c>
      <c r="AA13" s="33">
        <f t="shared" ref="AA13:AQ13" si="4">SUM(AA15:AA20)</f>
        <v>1345</v>
      </c>
      <c r="AB13" s="33">
        <f t="shared" si="4"/>
        <v>1350</v>
      </c>
      <c r="AC13" s="33">
        <f t="shared" si="4"/>
        <v>1632</v>
      </c>
      <c r="AD13" s="33">
        <f t="shared" si="4"/>
        <v>1561</v>
      </c>
      <c r="AE13" s="33">
        <f t="shared" si="4"/>
        <v>1663</v>
      </c>
      <c r="AF13" s="33">
        <f t="shared" si="4"/>
        <v>1763</v>
      </c>
      <c r="AG13" s="33">
        <f t="shared" si="4"/>
        <v>1612</v>
      </c>
      <c r="AH13" s="33">
        <f t="shared" si="4"/>
        <v>1676</v>
      </c>
      <c r="AI13" s="33">
        <f t="shared" si="4"/>
        <v>1917</v>
      </c>
      <c r="AJ13" s="33">
        <f t="shared" si="4"/>
        <v>2042</v>
      </c>
      <c r="AK13" s="33">
        <f t="shared" si="4"/>
        <v>2187</v>
      </c>
      <c r="AL13" s="33">
        <f t="shared" si="4"/>
        <v>2737</v>
      </c>
      <c r="AM13" s="33">
        <f t="shared" si="4"/>
        <v>2519</v>
      </c>
      <c r="AN13" s="33">
        <f t="shared" si="4"/>
        <v>2510</v>
      </c>
      <c r="AO13" s="33">
        <f t="shared" si="4"/>
        <v>2585</v>
      </c>
      <c r="AP13" s="33">
        <f t="shared" si="4"/>
        <v>1930</v>
      </c>
      <c r="AQ13" s="33">
        <f t="shared" si="4"/>
        <v>3190</v>
      </c>
      <c r="AR13" s="34">
        <f>SUM(AR15:AR20)</f>
        <v>3346</v>
      </c>
      <c r="AS13" s="34">
        <f>SUM(AS15:AS20)</f>
        <v>3386</v>
      </c>
    </row>
    <row r="14" spans="1:45" s="3" customFormat="1" ht="15" customHeight="1" x14ac:dyDescent="0.25">
      <c r="A14" s="35"/>
      <c r="B14" s="1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9"/>
      <c r="AQ14" s="19"/>
      <c r="AR14" s="20"/>
      <c r="AS14" s="20"/>
    </row>
    <row r="15" spans="1:45" s="3" customFormat="1" ht="15" customHeight="1" x14ac:dyDescent="0.25">
      <c r="A15" s="35" t="s">
        <v>9</v>
      </c>
      <c r="B15" s="13">
        <f>SUM(C15:AS15)</f>
        <v>14204</v>
      </c>
      <c r="C15" s="7">
        <v>116</v>
      </c>
      <c r="D15" s="7">
        <v>197</v>
      </c>
      <c r="E15" s="7">
        <v>157</v>
      </c>
      <c r="F15" s="7">
        <v>161</v>
      </c>
      <c r="G15" s="7">
        <v>82</v>
      </c>
      <c r="H15" s="7">
        <v>35</v>
      </c>
      <c r="I15" s="7">
        <v>86</v>
      </c>
      <c r="J15" s="7">
        <v>97</v>
      </c>
      <c r="K15" s="7">
        <v>43</v>
      </c>
      <c r="L15" s="7">
        <v>56</v>
      </c>
      <c r="M15" s="7">
        <v>62</v>
      </c>
      <c r="N15" s="7">
        <v>82</v>
      </c>
      <c r="O15" s="7">
        <v>94</v>
      </c>
      <c r="P15" s="7">
        <v>105</v>
      </c>
      <c r="Q15" s="7">
        <v>112</v>
      </c>
      <c r="R15" s="7">
        <v>122</v>
      </c>
      <c r="S15" s="7">
        <v>174</v>
      </c>
      <c r="T15" s="7">
        <v>157</v>
      </c>
      <c r="U15" s="7">
        <v>181</v>
      </c>
      <c r="V15" s="7">
        <v>217</v>
      </c>
      <c r="W15" s="7">
        <v>180</v>
      </c>
      <c r="X15" s="7">
        <v>207</v>
      </c>
      <c r="Y15" s="7">
        <v>247</v>
      </c>
      <c r="Z15" s="7">
        <v>282</v>
      </c>
      <c r="AA15" s="7">
        <v>235</v>
      </c>
      <c r="AB15" s="7">
        <v>252</v>
      </c>
      <c r="AC15" s="7">
        <v>441</v>
      </c>
      <c r="AD15" s="7">
        <v>425</v>
      </c>
      <c r="AE15" s="7">
        <v>535</v>
      </c>
      <c r="AF15" s="7">
        <f>307+232</f>
        <v>539</v>
      </c>
      <c r="AG15" s="7">
        <v>521</v>
      </c>
      <c r="AH15" s="7">
        <v>550</v>
      </c>
      <c r="AI15" s="7">
        <v>524</v>
      </c>
      <c r="AJ15" s="7">
        <v>553</v>
      </c>
      <c r="AK15" s="7">
        <f>307+303</f>
        <v>610</v>
      </c>
      <c r="AL15" s="7">
        <f>363+406</f>
        <v>769</v>
      </c>
      <c r="AM15" s="7">
        <v>639</v>
      </c>
      <c r="AN15" s="7">
        <v>663</v>
      </c>
      <c r="AO15" s="7">
        <f>404+376</f>
        <v>780</v>
      </c>
      <c r="AP15" s="8">
        <v>542</v>
      </c>
      <c r="AQ15" s="8">
        <v>884</v>
      </c>
      <c r="AR15" s="9">
        <v>790</v>
      </c>
      <c r="AS15" s="9">
        <v>700</v>
      </c>
    </row>
    <row r="16" spans="1:45" s="3" customFormat="1" ht="15" customHeight="1" x14ac:dyDescent="0.25">
      <c r="A16" s="35" t="s">
        <v>10</v>
      </c>
      <c r="B16" s="13">
        <f t="shared" ref="B16:B20" si="5">SUM(C16:AS16)</f>
        <v>7947</v>
      </c>
      <c r="C16" s="7">
        <v>36</v>
      </c>
      <c r="D16" s="7">
        <v>114</v>
      </c>
      <c r="E16" s="7">
        <v>112</v>
      </c>
      <c r="F16" s="7">
        <v>95</v>
      </c>
      <c r="G16" s="7">
        <v>99</v>
      </c>
      <c r="H16" s="7">
        <v>70</v>
      </c>
      <c r="I16" s="7">
        <v>103</v>
      </c>
      <c r="J16" s="7">
        <v>113</v>
      </c>
      <c r="K16" s="7">
        <v>68</v>
      </c>
      <c r="L16" s="7">
        <v>115</v>
      </c>
      <c r="M16" s="7">
        <v>103</v>
      </c>
      <c r="N16" s="7">
        <v>99</v>
      </c>
      <c r="O16" s="7">
        <v>166</v>
      </c>
      <c r="P16" s="7">
        <v>147</v>
      </c>
      <c r="Q16" s="7">
        <v>157</v>
      </c>
      <c r="R16" s="7">
        <v>138</v>
      </c>
      <c r="S16" s="7">
        <v>184</v>
      </c>
      <c r="T16" s="7">
        <v>182</v>
      </c>
      <c r="U16" s="7">
        <v>171</v>
      </c>
      <c r="V16" s="7">
        <v>186</v>
      </c>
      <c r="W16" s="7">
        <v>199</v>
      </c>
      <c r="X16" s="7">
        <v>214</v>
      </c>
      <c r="Y16" s="7">
        <v>178</v>
      </c>
      <c r="Z16" s="7">
        <v>236</v>
      </c>
      <c r="AA16" s="7">
        <v>197</v>
      </c>
      <c r="AB16" s="7">
        <v>190</v>
      </c>
      <c r="AC16" s="7">
        <v>225</v>
      </c>
      <c r="AD16" s="7">
        <v>249</v>
      </c>
      <c r="AE16" s="7">
        <v>248</v>
      </c>
      <c r="AF16" s="7">
        <f>198+65</f>
        <v>263</v>
      </c>
      <c r="AG16" s="7">
        <v>200</v>
      </c>
      <c r="AH16" s="7">
        <v>239</v>
      </c>
      <c r="AI16" s="7">
        <v>243</v>
      </c>
      <c r="AJ16" s="7">
        <v>211</v>
      </c>
      <c r="AK16" s="7">
        <f>185+65</f>
        <v>250</v>
      </c>
      <c r="AL16" s="7">
        <f>231+79</f>
        <v>310</v>
      </c>
      <c r="AM16" s="7">
        <v>269</v>
      </c>
      <c r="AN16" s="7">
        <v>264</v>
      </c>
      <c r="AO16" s="7">
        <f>135+43</f>
        <v>178</v>
      </c>
      <c r="AP16" s="8">
        <v>174</v>
      </c>
      <c r="AQ16" s="8">
        <v>357</v>
      </c>
      <c r="AR16" s="9">
        <v>300</v>
      </c>
      <c r="AS16" s="9">
        <v>295</v>
      </c>
    </row>
    <row r="17" spans="1:45" s="3" customFormat="1" ht="15" customHeight="1" x14ac:dyDescent="0.25">
      <c r="A17" s="35" t="s">
        <v>11</v>
      </c>
      <c r="B17" s="13">
        <f t="shared" si="5"/>
        <v>18163</v>
      </c>
      <c r="C17" s="7">
        <v>91</v>
      </c>
      <c r="D17" s="7">
        <v>93</v>
      </c>
      <c r="E17" s="7">
        <v>84</v>
      </c>
      <c r="F17" s="7">
        <v>113</v>
      </c>
      <c r="G17" s="7">
        <v>74</v>
      </c>
      <c r="H17" s="7">
        <v>56</v>
      </c>
      <c r="I17" s="7">
        <v>108</v>
      </c>
      <c r="J17" s="7">
        <v>123</v>
      </c>
      <c r="K17" s="7">
        <v>73</v>
      </c>
      <c r="L17" s="7">
        <v>92</v>
      </c>
      <c r="M17" s="7">
        <v>122</v>
      </c>
      <c r="N17" s="7">
        <v>116</v>
      </c>
      <c r="O17" s="7">
        <v>186</v>
      </c>
      <c r="P17" s="7">
        <v>233</v>
      </c>
      <c r="Q17" s="7">
        <v>211</v>
      </c>
      <c r="R17" s="7">
        <v>348</v>
      </c>
      <c r="S17" s="7">
        <v>382</v>
      </c>
      <c r="T17" s="7">
        <v>290</v>
      </c>
      <c r="U17" s="7">
        <v>450</v>
      </c>
      <c r="V17" s="7">
        <v>458</v>
      </c>
      <c r="W17" s="7">
        <v>531</v>
      </c>
      <c r="X17" s="7">
        <v>415</v>
      </c>
      <c r="Y17" s="7">
        <v>504</v>
      </c>
      <c r="Z17" s="7">
        <v>435</v>
      </c>
      <c r="AA17" s="7">
        <v>434</v>
      </c>
      <c r="AB17" s="7">
        <v>423</v>
      </c>
      <c r="AC17" s="7">
        <v>402</v>
      </c>
      <c r="AD17" s="7">
        <v>381</v>
      </c>
      <c r="AE17" s="7">
        <v>358</v>
      </c>
      <c r="AF17" s="7">
        <f>198+210</f>
        <v>408</v>
      </c>
      <c r="AG17" s="7">
        <v>406</v>
      </c>
      <c r="AH17" s="7">
        <f>161+259</f>
        <v>420</v>
      </c>
      <c r="AI17" s="7">
        <v>602</v>
      </c>
      <c r="AJ17" s="7">
        <v>713</v>
      </c>
      <c r="AK17" s="7">
        <f>264+454</f>
        <v>718</v>
      </c>
      <c r="AL17" s="7">
        <f>336+548</f>
        <v>884</v>
      </c>
      <c r="AM17" s="7">
        <v>841</v>
      </c>
      <c r="AN17" s="7">
        <v>785</v>
      </c>
      <c r="AO17" s="7">
        <f>345+533</f>
        <v>878</v>
      </c>
      <c r="AP17" s="8">
        <v>627</v>
      </c>
      <c r="AQ17" s="8">
        <v>974</v>
      </c>
      <c r="AR17" s="9">
        <v>1148</v>
      </c>
      <c r="AS17" s="9">
        <v>1173</v>
      </c>
    </row>
    <row r="18" spans="1:45" s="3" customFormat="1" ht="15" customHeight="1" x14ac:dyDescent="0.25">
      <c r="A18" s="35" t="s">
        <v>12</v>
      </c>
      <c r="B18" s="13">
        <f t="shared" si="5"/>
        <v>5317</v>
      </c>
      <c r="C18" s="7">
        <v>24</v>
      </c>
      <c r="D18" s="7">
        <v>44</v>
      </c>
      <c r="E18" s="7">
        <v>42</v>
      </c>
      <c r="F18" s="7">
        <v>38</v>
      </c>
      <c r="G18" s="7">
        <v>16</v>
      </c>
      <c r="H18" s="7">
        <v>36</v>
      </c>
      <c r="I18" s="7">
        <v>22</v>
      </c>
      <c r="J18" s="7">
        <v>12</v>
      </c>
      <c r="K18" s="7">
        <v>14</v>
      </c>
      <c r="L18" s="7">
        <v>44</v>
      </c>
      <c r="M18" s="7">
        <v>32</v>
      </c>
      <c r="N18" s="7">
        <v>60</v>
      </c>
      <c r="O18" s="7">
        <v>46</v>
      </c>
      <c r="P18" s="7">
        <v>48</v>
      </c>
      <c r="Q18" s="7">
        <v>58</v>
      </c>
      <c r="R18" s="7">
        <v>78</v>
      </c>
      <c r="S18" s="7">
        <v>62</v>
      </c>
      <c r="T18" s="7">
        <v>46</v>
      </c>
      <c r="U18" s="7">
        <v>73</v>
      </c>
      <c r="V18" s="7">
        <v>68</v>
      </c>
      <c r="W18" s="7">
        <v>87</v>
      </c>
      <c r="X18" s="7">
        <v>94</v>
      </c>
      <c r="Y18" s="7">
        <v>111</v>
      </c>
      <c r="Z18" s="7">
        <v>126</v>
      </c>
      <c r="AA18" s="7">
        <v>105</v>
      </c>
      <c r="AB18" s="7">
        <v>147</v>
      </c>
      <c r="AC18" s="7">
        <v>90</v>
      </c>
      <c r="AD18" s="7">
        <v>121</v>
      </c>
      <c r="AE18" s="7">
        <v>126</v>
      </c>
      <c r="AF18" s="7">
        <f>130+27</f>
        <v>157</v>
      </c>
      <c r="AG18" s="7">
        <v>135</v>
      </c>
      <c r="AH18" s="7">
        <f>114+26</f>
        <v>140</v>
      </c>
      <c r="AI18" s="7">
        <v>155</v>
      </c>
      <c r="AJ18" s="7">
        <v>167</v>
      </c>
      <c r="AK18" s="7">
        <f>150+26</f>
        <v>176</v>
      </c>
      <c r="AL18" s="7">
        <f>213+58</f>
        <v>271</v>
      </c>
      <c r="AM18" s="7">
        <v>226</v>
      </c>
      <c r="AN18" s="7">
        <v>306</v>
      </c>
      <c r="AO18" s="7">
        <f>230+85</f>
        <v>315</v>
      </c>
      <c r="AP18" s="8">
        <v>220</v>
      </c>
      <c r="AQ18" s="8">
        <v>328</v>
      </c>
      <c r="AR18" s="9">
        <v>392</v>
      </c>
      <c r="AS18" s="9">
        <v>459</v>
      </c>
    </row>
    <row r="19" spans="1:45" s="3" customFormat="1" ht="15" customHeight="1" x14ac:dyDescent="0.25">
      <c r="A19" s="35" t="s">
        <v>13</v>
      </c>
      <c r="B19" s="13">
        <f t="shared" si="5"/>
        <v>12642</v>
      </c>
      <c r="C19" s="7">
        <v>25</v>
      </c>
      <c r="D19" s="7">
        <v>34</v>
      </c>
      <c r="E19" s="7">
        <v>29</v>
      </c>
      <c r="F19" s="7">
        <v>50</v>
      </c>
      <c r="G19" s="7">
        <v>48</v>
      </c>
      <c r="H19" s="7">
        <v>128</v>
      </c>
      <c r="I19" s="7">
        <v>194</v>
      </c>
      <c r="J19" s="7">
        <v>138</v>
      </c>
      <c r="K19" s="7">
        <v>74</v>
      </c>
      <c r="L19" s="7">
        <v>180</v>
      </c>
      <c r="M19" s="7">
        <v>216</v>
      </c>
      <c r="N19" s="7">
        <v>267</v>
      </c>
      <c r="O19" s="7">
        <v>301</v>
      </c>
      <c r="P19" s="7">
        <v>291</v>
      </c>
      <c r="Q19" s="7">
        <v>336</v>
      </c>
      <c r="R19" s="7">
        <v>418</v>
      </c>
      <c r="S19" s="7">
        <v>418</v>
      </c>
      <c r="T19" s="7">
        <v>352</v>
      </c>
      <c r="U19" s="7">
        <v>402</v>
      </c>
      <c r="V19" s="7">
        <v>365</v>
      </c>
      <c r="W19" s="7">
        <v>418</v>
      </c>
      <c r="X19" s="7">
        <v>359</v>
      </c>
      <c r="Y19" s="7">
        <v>408</v>
      </c>
      <c r="Z19" s="7">
        <v>419</v>
      </c>
      <c r="AA19" s="7">
        <v>344</v>
      </c>
      <c r="AB19" s="7">
        <v>290</v>
      </c>
      <c r="AC19" s="7">
        <v>420</v>
      </c>
      <c r="AD19" s="7">
        <v>353</v>
      </c>
      <c r="AE19" s="7">
        <v>325</v>
      </c>
      <c r="AF19" s="7">
        <f>218+122</f>
        <v>340</v>
      </c>
      <c r="AG19" s="7">
        <v>301</v>
      </c>
      <c r="AH19" s="7">
        <f>190+68</f>
        <v>258</v>
      </c>
      <c r="AI19" s="7">
        <v>326</v>
      </c>
      <c r="AJ19" s="7">
        <v>315</v>
      </c>
      <c r="AK19" s="7">
        <f>227+95</f>
        <v>322</v>
      </c>
      <c r="AL19" s="7">
        <f>280+124</f>
        <v>404</v>
      </c>
      <c r="AM19" s="7">
        <v>377</v>
      </c>
      <c r="AN19" s="7">
        <v>331</v>
      </c>
      <c r="AO19" s="7">
        <f>234+90</f>
        <v>324</v>
      </c>
      <c r="AP19" s="8">
        <v>259</v>
      </c>
      <c r="AQ19" s="8">
        <v>450</v>
      </c>
      <c r="AR19" s="9">
        <v>513</v>
      </c>
      <c r="AS19" s="9">
        <v>520</v>
      </c>
    </row>
    <row r="20" spans="1:45" s="3" customFormat="1" ht="15" customHeight="1" x14ac:dyDescent="0.25">
      <c r="A20" s="35" t="s">
        <v>14</v>
      </c>
      <c r="B20" s="13">
        <f t="shared" si="5"/>
        <v>1983</v>
      </c>
      <c r="C20" s="7"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>
        <v>29</v>
      </c>
      <c r="AA20" s="7">
        <v>30</v>
      </c>
      <c r="AB20" s="7">
        <v>48</v>
      </c>
      <c r="AC20" s="7">
        <v>54</v>
      </c>
      <c r="AD20" s="7">
        <v>32</v>
      </c>
      <c r="AE20" s="7">
        <v>71</v>
      </c>
      <c r="AF20" s="7">
        <f>15+41</f>
        <v>56</v>
      </c>
      <c r="AG20" s="7">
        <v>49</v>
      </c>
      <c r="AH20" s="7">
        <f>22+47</f>
        <v>69</v>
      </c>
      <c r="AI20" s="7">
        <v>67</v>
      </c>
      <c r="AJ20" s="7">
        <v>83</v>
      </c>
      <c r="AK20" s="7">
        <f>27+84</f>
        <v>111</v>
      </c>
      <c r="AL20" s="7">
        <f>34+65</f>
        <v>99</v>
      </c>
      <c r="AM20" s="7">
        <v>167</v>
      </c>
      <c r="AN20" s="7">
        <v>161</v>
      </c>
      <c r="AO20" s="7">
        <f>39+71</f>
        <v>110</v>
      </c>
      <c r="AP20" s="8">
        <v>108</v>
      </c>
      <c r="AQ20" s="8">
        <v>197</v>
      </c>
      <c r="AR20" s="9">
        <v>203</v>
      </c>
      <c r="AS20" s="9">
        <v>239</v>
      </c>
    </row>
    <row r="21" spans="1:45" s="3" customFormat="1" ht="15" customHeight="1" x14ac:dyDescent="0.25">
      <c r="A21" s="35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19"/>
      <c r="AQ21" s="19"/>
      <c r="AR21" s="20"/>
      <c r="AS21" s="20"/>
    </row>
    <row r="22" spans="1:45" s="3" customFormat="1" ht="15" customHeight="1" x14ac:dyDescent="0.2">
      <c r="A22" s="39" t="s">
        <v>15</v>
      </c>
      <c r="B22" s="33">
        <f>SUM(C22:AS22)</f>
        <v>32329</v>
      </c>
      <c r="C22" s="33">
        <f t="shared" ref="C22:Z22" si="6">SUM(C24:C30)</f>
        <v>123</v>
      </c>
      <c r="D22" s="33">
        <f t="shared" si="6"/>
        <v>276</v>
      </c>
      <c r="E22" s="33">
        <f t="shared" si="6"/>
        <v>129</v>
      </c>
      <c r="F22" s="33">
        <f t="shared" si="6"/>
        <v>287</v>
      </c>
      <c r="G22" s="33">
        <f t="shared" si="6"/>
        <v>31</v>
      </c>
      <c r="H22" s="33">
        <f t="shared" si="6"/>
        <v>153</v>
      </c>
      <c r="I22" s="33">
        <f t="shared" si="6"/>
        <v>196</v>
      </c>
      <c r="J22" s="33">
        <f t="shared" si="6"/>
        <v>203</v>
      </c>
      <c r="K22" s="33">
        <f t="shared" si="6"/>
        <v>124</v>
      </c>
      <c r="L22" s="33">
        <f t="shared" si="6"/>
        <v>246</v>
      </c>
      <c r="M22" s="33">
        <f t="shared" si="6"/>
        <v>288</v>
      </c>
      <c r="N22" s="33">
        <f t="shared" si="6"/>
        <v>317</v>
      </c>
      <c r="O22" s="33">
        <f t="shared" si="6"/>
        <v>440</v>
      </c>
      <c r="P22" s="33">
        <f t="shared" si="6"/>
        <v>431</v>
      </c>
      <c r="Q22" s="33">
        <f t="shared" si="6"/>
        <v>450</v>
      </c>
      <c r="R22" s="33">
        <f t="shared" si="6"/>
        <v>625</v>
      </c>
      <c r="S22" s="33">
        <f t="shared" si="6"/>
        <v>739</v>
      </c>
      <c r="T22" s="33">
        <f t="shared" si="6"/>
        <v>722</v>
      </c>
      <c r="U22" s="33">
        <f t="shared" si="6"/>
        <v>773</v>
      </c>
      <c r="V22" s="33">
        <f t="shared" si="6"/>
        <v>787</v>
      </c>
      <c r="W22" s="33">
        <f t="shared" si="6"/>
        <v>867</v>
      </c>
      <c r="X22" s="33">
        <f t="shared" si="6"/>
        <v>670</v>
      </c>
      <c r="Y22" s="33">
        <f t="shared" si="6"/>
        <v>1196</v>
      </c>
      <c r="Z22" s="33">
        <f t="shared" si="6"/>
        <v>830</v>
      </c>
      <c r="AA22" s="33">
        <f t="shared" ref="AA22:AQ22" si="7">SUM(AA24:AA30)</f>
        <v>786</v>
      </c>
      <c r="AB22" s="33">
        <f t="shared" si="7"/>
        <v>976</v>
      </c>
      <c r="AC22" s="33">
        <f t="shared" si="7"/>
        <v>675</v>
      </c>
      <c r="AD22" s="33">
        <f t="shared" si="7"/>
        <v>590</v>
      </c>
      <c r="AE22" s="33">
        <f t="shared" si="7"/>
        <v>694</v>
      </c>
      <c r="AF22" s="33">
        <f t="shared" si="7"/>
        <v>856</v>
      </c>
      <c r="AG22" s="33">
        <f t="shared" si="7"/>
        <v>806</v>
      </c>
      <c r="AH22" s="33">
        <f t="shared" si="7"/>
        <v>933</v>
      </c>
      <c r="AI22" s="33">
        <f t="shared" si="7"/>
        <v>1014</v>
      </c>
      <c r="AJ22" s="33">
        <f t="shared" si="7"/>
        <v>1023</v>
      </c>
      <c r="AK22" s="33">
        <f t="shared" si="7"/>
        <v>988</v>
      </c>
      <c r="AL22" s="33">
        <f t="shared" si="7"/>
        <v>1270</v>
      </c>
      <c r="AM22" s="33">
        <f t="shared" si="7"/>
        <v>1291</v>
      </c>
      <c r="AN22" s="33">
        <f t="shared" si="7"/>
        <v>1426</v>
      </c>
      <c r="AO22" s="33">
        <f t="shared" si="7"/>
        <v>1538</v>
      </c>
      <c r="AP22" s="33">
        <f t="shared" si="7"/>
        <v>1108</v>
      </c>
      <c r="AQ22" s="33">
        <f t="shared" si="7"/>
        <v>1982</v>
      </c>
      <c r="AR22" s="34">
        <f>SUM(AR24:AR30)</f>
        <v>1719</v>
      </c>
      <c r="AS22" s="34">
        <f>SUM(AS24:AS30)</f>
        <v>1751</v>
      </c>
    </row>
    <row r="23" spans="1:45" s="3" customFormat="1" ht="15" customHeight="1" x14ac:dyDescent="0.25">
      <c r="A23" s="36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19"/>
      <c r="AQ23" s="19"/>
      <c r="AR23" s="20"/>
      <c r="AS23" s="20"/>
    </row>
    <row r="24" spans="1:45" s="3" customFormat="1" ht="15" customHeight="1" x14ac:dyDescent="0.25">
      <c r="A24" s="35" t="s">
        <v>16</v>
      </c>
      <c r="B24" s="13">
        <f>SUM(C24:AS24)</f>
        <v>4885</v>
      </c>
      <c r="C24" s="7">
        <v>10</v>
      </c>
      <c r="D24" s="7">
        <v>73</v>
      </c>
      <c r="E24" s="7">
        <v>28</v>
      </c>
      <c r="F24" s="7">
        <v>52</v>
      </c>
      <c r="G24" s="7">
        <v>2</v>
      </c>
      <c r="H24" s="7">
        <v>13</v>
      </c>
      <c r="I24" s="7">
        <v>22</v>
      </c>
      <c r="J24" s="7">
        <v>14</v>
      </c>
      <c r="K24" s="7">
        <v>32</v>
      </c>
      <c r="L24" s="7">
        <v>38</v>
      </c>
      <c r="M24" s="7">
        <v>36</v>
      </c>
      <c r="N24" s="7">
        <v>67</v>
      </c>
      <c r="O24" s="7">
        <v>80</v>
      </c>
      <c r="P24" s="7">
        <v>90</v>
      </c>
      <c r="Q24" s="7">
        <v>73</v>
      </c>
      <c r="R24" s="7">
        <v>120</v>
      </c>
      <c r="S24" s="7">
        <v>152</v>
      </c>
      <c r="T24" s="7">
        <v>76</v>
      </c>
      <c r="U24" s="7">
        <v>101</v>
      </c>
      <c r="V24" s="7">
        <v>132</v>
      </c>
      <c r="W24" s="7">
        <v>113</v>
      </c>
      <c r="X24" s="7">
        <v>89</v>
      </c>
      <c r="Y24" s="7">
        <v>180</v>
      </c>
      <c r="Z24" s="7">
        <v>110</v>
      </c>
      <c r="AA24" s="7">
        <v>118</v>
      </c>
      <c r="AB24" s="7">
        <v>141</v>
      </c>
      <c r="AC24" s="7">
        <v>86</v>
      </c>
      <c r="AD24" s="7">
        <v>96</v>
      </c>
      <c r="AE24" s="7">
        <v>113</v>
      </c>
      <c r="AF24" s="7">
        <v>178</v>
      </c>
      <c r="AG24" s="7">
        <v>150</v>
      </c>
      <c r="AH24" s="7">
        <v>160</v>
      </c>
      <c r="AI24" s="7">
        <v>171</v>
      </c>
      <c r="AJ24" s="7">
        <v>169</v>
      </c>
      <c r="AK24" s="7">
        <f>94+88</f>
        <v>182</v>
      </c>
      <c r="AL24" s="7">
        <f>92+87</f>
        <v>179</v>
      </c>
      <c r="AM24" s="7">
        <v>174</v>
      </c>
      <c r="AN24" s="7">
        <v>211</v>
      </c>
      <c r="AO24" s="7">
        <v>199</v>
      </c>
      <c r="AP24" s="8">
        <v>163</v>
      </c>
      <c r="AQ24" s="8">
        <v>248</v>
      </c>
      <c r="AR24" s="9">
        <v>213</v>
      </c>
      <c r="AS24" s="9">
        <v>231</v>
      </c>
    </row>
    <row r="25" spans="1:45" s="3" customFormat="1" ht="15" customHeight="1" x14ac:dyDescent="0.25">
      <c r="A25" s="35" t="s">
        <v>17</v>
      </c>
      <c r="B25" s="13">
        <f t="shared" ref="B25:B30" si="8">SUM(C25:AS25)</f>
        <v>1353</v>
      </c>
      <c r="C25" s="7"/>
      <c r="D25" s="7">
        <v>10</v>
      </c>
      <c r="E25" s="7">
        <v>15</v>
      </c>
      <c r="F25" s="7">
        <v>11</v>
      </c>
      <c r="G25" s="7"/>
      <c r="H25" s="7">
        <v>6</v>
      </c>
      <c r="I25" s="7">
        <v>13</v>
      </c>
      <c r="J25" s="7">
        <v>14</v>
      </c>
      <c r="K25" s="7">
        <v>1</v>
      </c>
      <c r="L25" s="7">
        <v>22</v>
      </c>
      <c r="M25" s="7">
        <v>17</v>
      </c>
      <c r="N25" s="7">
        <v>15</v>
      </c>
      <c r="O25" s="7">
        <v>18</v>
      </c>
      <c r="P25" s="7">
        <v>17</v>
      </c>
      <c r="Q25" s="7">
        <v>11</v>
      </c>
      <c r="R25" s="7">
        <v>21</v>
      </c>
      <c r="S25" s="7">
        <v>22</v>
      </c>
      <c r="T25" s="7">
        <v>30</v>
      </c>
      <c r="U25" s="7">
        <v>15</v>
      </c>
      <c r="V25" s="7">
        <v>45</v>
      </c>
      <c r="W25" s="7">
        <v>24</v>
      </c>
      <c r="X25" s="7">
        <v>13</v>
      </c>
      <c r="Y25" s="7">
        <v>46</v>
      </c>
      <c r="Z25" s="7">
        <v>27</v>
      </c>
      <c r="AA25" s="7">
        <v>38</v>
      </c>
      <c r="AB25" s="7">
        <v>23</v>
      </c>
      <c r="AC25" s="7">
        <v>43</v>
      </c>
      <c r="AD25" s="7">
        <v>17</v>
      </c>
      <c r="AE25" s="7">
        <v>26</v>
      </c>
      <c r="AF25" s="7">
        <v>33</v>
      </c>
      <c r="AG25" s="7">
        <v>29</v>
      </c>
      <c r="AH25" s="7">
        <v>29</v>
      </c>
      <c r="AI25" s="7">
        <v>56</v>
      </c>
      <c r="AJ25" s="7">
        <v>46</v>
      </c>
      <c r="AK25" s="7">
        <f>23+40</f>
        <v>63</v>
      </c>
      <c r="AL25" s="7">
        <f>40+50</f>
        <v>90</v>
      </c>
      <c r="AM25" s="7">
        <v>85</v>
      </c>
      <c r="AN25" s="7">
        <v>78</v>
      </c>
      <c r="AO25" s="7">
        <v>62</v>
      </c>
      <c r="AP25" s="8">
        <v>36</v>
      </c>
      <c r="AQ25" s="8">
        <v>76</v>
      </c>
      <c r="AR25" s="9">
        <v>49</v>
      </c>
      <c r="AS25" s="9">
        <v>61</v>
      </c>
    </row>
    <row r="26" spans="1:45" s="3" customFormat="1" ht="15" customHeight="1" x14ac:dyDescent="0.25">
      <c r="A26" s="35" t="s">
        <v>18</v>
      </c>
      <c r="B26" s="13">
        <f t="shared" si="8"/>
        <v>4564</v>
      </c>
      <c r="C26" s="7">
        <v>7</v>
      </c>
      <c r="D26" s="7">
        <v>17</v>
      </c>
      <c r="E26" s="7">
        <v>27</v>
      </c>
      <c r="F26" s="7">
        <v>35</v>
      </c>
      <c r="G26" s="7">
        <v>7</v>
      </c>
      <c r="H26" s="7">
        <v>16</v>
      </c>
      <c r="I26" s="7">
        <v>20</v>
      </c>
      <c r="J26" s="7">
        <v>49</v>
      </c>
      <c r="K26" s="7">
        <v>7</v>
      </c>
      <c r="L26" s="7">
        <v>54</v>
      </c>
      <c r="M26" s="7">
        <v>47</v>
      </c>
      <c r="N26" s="7">
        <v>37</v>
      </c>
      <c r="O26" s="7">
        <v>110</v>
      </c>
      <c r="P26" s="7">
        <v>59</v>
      </c>
      <c r="Q26" s="7">
        <v>55</v>
      </c>
      <c r="R26" s="7">
        <v>59</v>
      </c>
      <c r="S26" s="7">
        <v>62</v>
      </c>
      <c r="T26" s="7">
        <v>107</v>
      </c>
      <c r="U26" s="7">
        <v>81</v>
      </c>
      <c r="V26" s="7">
        <v>122</v>
      </c>
      <c r="W26" s="7">
        <v>96</v>
      </c>
      <c r="X26" s="7">
        <v>72</v>
      </c>
      <c r="Y26" s="7">
        <v>160</v>
      </c>
      <c r="Z26" s="7">
        <v>78</v>
      </c>
      <c r="AA26" s="7">
        <v>122</v>
      </c>
      <c r="AB26" s="7">
        <v>147</v>
      </c>
      <c r="AC26" s="7">
        <v>113</v>
      </c>
      <c r="AD26" s="7">
        <v>69</v>
      </c>
      <c r="AE26" s="7">
        <v>103</v>
      </c>
      <c r="AF26" s="7">
        <v>128</v>
      </c>
      <c r="AG26" s="7">
        <v>106</v>
      </c>
      <c r="AH26" s="7">
        <v>160</v>
      </c>
      <c r="AI26" s="7">
        <v>193</v>
      </c>
      <c r="AJ26" s="7">
        <v>172</v>
      </c>
      <c r="AK26" s="7">
        <f>81+70</f>
        <v>151</v>
      </c>
      <c r="AL26" s="7">
        <f>116+87</f>
        <v>203</v>
      </c>
      <c r="AM26" s="7">
        <v>240</v>
      </c>
      <c r="AN26" s="7">
        <v>199</v>
      </c>
      <c r="AO26" s="7">
        <v>228</v>
      </c>
      <c r="AP26" s="8">
        <v>170</v>
      </c>
      <c r="AQ26" s="8">
        <v>254</v>
      </c>
      <c r="AR26" s="9">
        <v>199</v>
      </c>
      <c r="AS26" s="9">
        <v>223</v>
      </c>
    </row>
    <row r="27" spans="1:45" s="3" customFormat="1" ht="15" customHeight="1" x14ac:dyDescent="0.25">
      <c r="A27" s="35" t="s">
        <v>19</v>
      </c>
      <c r="B27" s="13">
        <f t="shared" si="8"/>
        <v>4707</v>
      </c>
      <c r="C27" s="7">
        <v>30</v>
      </c>
      <c r="D27" s="7">
        <v>21</v>
      </c>
      <c r="E27" s="7">
        <v>9</v>
      </c>
      <c r="F27" s="7">
        <v>36</v>
      </c>
      <c r="G27" s="7">
        <v>4</v>
      </c>
      <c r="H27" s="7">
        <v>14</v>
      </c>
      <c r="I27" s="7">
        <v>13</v>
      </c>
      <c r="J27" s="7">
        <v>20</v>
      </c>
      <c r="K27" s="7">
        <v>34</v>
      </c>
      <c r="L27" s="7">
        <v>28</v>
      </c>
      <c r="M27" s="7">
        <v>41</v>
      </c>
      <c r="N27" s="7">
        <v>38</v>
      </c>
      <c r="O27" s="7">
        <v>49</v>
      </c>
      <c r="P27" s="7">
        <v>56</v>
      </c>
      <c r="Q27" s="7">
        <v>77</v>
      </c>
      <c r="R27" s="7">
        <v>117</v>
      </c>
      <c r="S27" s="7">
        <v>167</v>
      </c>
      <c r="T27" s="7">
        <v>129</v>
      </c>
      <c r="U27" s="7">
        <v>169</v>
      </c>
      <c r="V27" s="7">
        <v>127</v>
      </c>
      <c r="W27" s="7">
        <v>179</v>
      </c>
      <c r="X27" s="7">
        <v>138</v>
      </c>
      <c r="Y27" s="7">
        <v>235</v>
      </c>
      <c r="Z27" s="7">
        <v>162</v>
      </c>
      <c r="AA27" s="7">
        <v>162</v>
      </c>
      <c r="AB27" s="7">
        <v>184</v>
      </c>
      <c r="AC27" s="7">
        <v>133</v>
      </c>
      <c r="AD27" s="7">
        <v>117</v>
      </c>
      <c r="AE27" s="7">
        <v>149</v>
      </c>
      <c r="AF27" s="7">
        <v>122</v>
      </c>
      <c r="AG27" s="7">
        <v>167</v>
      </c>
      <c r="AH27" s="7">
        <v>141</v>
      </c>
      <c r="AI27" s="7">
        <v>150</v>
      </c>
      <c r="AJ27" s="7">
        <v>116</v>
      </c>
      <c r="AK27" s="7">
        <f>62+36</f>
        <v>98</v>
      </c>
      <c r="AL27" s="7">
        <f>119+64</f>
        <v>183</v>
      </c>
      <c r="AM27" s="7">
        <v>112</v>
      </c>
      <c r="AN27" s="7">
        <v>142</v>
      </c>
      <c r="AO27" s="7">
        <v>145</v>
      </c>
      <c r="AP27" s="8">
        <v>134</v>
      </c>
      <c r="AQ27" s="8">
        <v>205</v>
      </c>
      <c r="AR27" s="9">
        <v>174</v>
      </c>
      <c r="AS27" s="9">
        <v>180</v>
      </c>
    </row>
    <row r="28" spans="1:45" s="3" customFormat="1" ht="15" customHeight="1" x14ac:dyDescent="0.25">
      <c r="A28" s="35" t="s">
        <v>20</v>
      </c>
      <c r="B28" s="13">
        <f t="shared" si="8"/>
        <v>7350</v>
      </c>
      <c r="C28" s="7">
        <v>65</v>
      </c>
      <c r="D28" s="7">
        <v>107</v>
      </c>
      <c r="E28" s="7">
        <v>24</v>
      </c>
      <c r="F28" s="7">
        <v>90</v>
      </c>
      <c r="G28" s="7">
        <v>17</v>
      </c>
      <c r="H28" s="7">
        <v>73</v>
      </c>
      <c r="I28" s="7">
        <v>94</v>
      </c>
      <c r="J28" s="7">
        <v>66</v>
      </c>
      <c r="K28" s="7">
        <v>15</v>
      </c>
      <c r="L28" s="7">
        <v>56</v>
      </c>
      <c r="M28" s="7">
        <v>79</v>
      </c>
      <c r="N28" s="7">
        <v>59</v>
      </c>
      <c r="O28" s="7">
        <v>84</v>
      </c>
      <c r="P28" s="7">
        <v>85</v>
      </c>
      <c r="Q28" s="7">
        <v>130</v>
      </c>
      <c r="R28" s="7">
        <v>168</v>
      </c>
      <c r="S28" s="7">
        <v>180</v>
      </c>
      <c r="T28" s="7">
        <v>178</v>
      </c>
      <c r="U28" s="7">
        <v>140</v>
      </c>
      <c r="V28" s="7">
        <v>156</v>
      </c>
      <c r="W28" s="7">
        <v>143</v>
      </c>
      <c r="X28" s="7">
        <v>127</v>
      </c>
      <c r="Y28" s="7">
        <v>202</v>
      </c>
      <c r="Z28" s="7">
        <v>147</v>
      </c>
      <c r="AA28" s="7">
        <v>128</v>
      </c>
      <c r="AB28" s="7">
        <v>120</v>
      </c>
      <c r="AC28" s="7">
        <v>98</v>
      </c>
      <c r="AD28" s="7">
        <v>135</v>
      </c>
      <c r="AE28" s="7">
        <v>134</v>
      </c>
      <c r="AF28" s="7">
        <v>194</v>
      </c>
      <c r="AG28" s="7">
        <v>145</v>
      </c>
      <c r="AH28" s="7">
        <v>184</v>
      </c>
      <c r="AI28" s="7">
        <v>189</v>
      </c>
      <c r="AJ28" s="7">
        <v>230</v>
      </c>
      <c r="AK28" s="7">
        <f>117+110</f>
        <v>227</v>
      </c>
      <c r="AL28" s="7">
        <f>175+123</f>
        <v>298</v>
      </c>
      <c r="AM28" s="7">
        <v>316</v>
      </c>
      <c r="AN28" s="7">
        <v>347</v>
      </c>
      <c r="AO28" s="7">
        <v>445</v>
      </c>
      <c r="AP28" s="8">
        <v>237</v>
      </c>
      <c r="AQ28" s="8">
        <v>530</v>
      </c>
      <c r="AR28" s="9">
        <v>502</v>
      </c>
      <c r="AS28" s="9">
        <v>406</v>
      </c>
    </row>
    <row r="29" spans="1:45" s="3" customFormat="1" ht="15" customHeight="1" x14ac:dyDescent="0.25">
      <c r="A29" s="35" t="s">
        <v>21</v>
      </c>
      <c r="B29" s="13">
        <f t="shared" si="8"/>
        <v>4803</v>
      </c>
      <c r="C29" s="7"/>
      <c r="D29" s="7">
        <v>0</v>
      </c>
      <c r="E29" s="7">
        <v>0</v>
      </c>
      <c r="F29" s="7">
        <v>6</v>
      </c>
      <c r="G29" s="7">
        <v>0</v>
      </c>
      <c r="H29" s="7"/>
      <c r="I29" s="7">
        <v>10</v>
      </c>
      <c r="J29" s="7">
        <v>12</v>
      </c>
      <c r="K29" s="7">
        <v>12</v>
      </c>
      <c r="L29" s="7">
        <v>14</v>
      </c>
      <c r="M29" s="7">
        <v>22</v>
      </c>
      <c r="N29" s="7">
        <v>33</v>
      </c>
      <c r="O29" s="7">
        <v>38</v>
      </c>
      <c r="P29" s="7">
        <v>53</v>
      </c>
      <c r="Q29" s="7">
        <v>42</v>
      </c>
      <c r="R29" s="7">
        <v>38</v>
      </c>
      <c r="S29" s="7">
        <v>51</v>
      </c>
      <c r="T29" s="7">
        <v>99</v>
      </c>
      <c r="U29" s="7">
        <v>134</v>
      </c>
      <c r="V29" s="7">
        <v>95</v>
      </c>
      <c r="W29" s="7">
        <v>126</v>
      </c>
      <c r="X29" s="7">
        <v>104</v>
      </c>
      <c r="Y29" s="7">
        <v>184</v>
      </c>
      <c r="Z29" s="7">
        <v>126</v>
      </c>
      <c r="AA29" s="7">
        <v>115</v>
      </c>
      <c r="AB29" s="7">
        <v>171</v>
      </c>
      <c r="AC29" s="7">
        <v>109</v>
      </c>
      <c r="AD29" s="7">
        <v>70</v>
      </c>
      <c r="AE29" s="7">
        <v>94</v>
      </c>
      <c r="AF29" s="7">
        <v>121</v>
      </c>
      <c r="AG29" s="7">
        <v>122</v>
      </c>
      <c r="AH29" s="7">
        <v>160</v>
      </c>
      <c r="AI29" s="7">
        <v>164</v>
      </c>
      <c r="AJ29" s="7">
        <v>159</v>
      </c>
      <c r="AK29" s="7">
        <f>82+79</f>
        <v>161</v>
      </c>
      <c r="AL29" s="7">
        <f>79+99</f>
        <v>178</v>
      </c>
      <c r="AM29" s="7">
        <v>195</v>
      </c>
      <c r="AN29" s="7">
        <v>287</v>
      </c>
      <c r="AO29" s="7">
        <v>260</v>
      </c>
      <c r="AP29" s="8">
        <v>191</v>
      </c>
      <c r="AQ29" s="8">
        <v>366</v>
      </c>
      <c r="AR29" s="9">
        <v>340</v>
      </c>
      <c r="AS29" s="9">
        <v>341</v>
      </c>
    </row>
    <row r="30" spans="1:45" s="3" customFormat="1" ht="15" customHeight="1" x14ac:dyDescent="0.25">
      <c r="A30" s="40" t="s">
        <v>22</v>
      </c>
      <c r="B30" s="13">
        <f t="shared" si="8"/>
        <v>4667</v>
      </c>
      <c r="C30" s="22">
        <v>11</v>
      </c>
      <c r="D30" s="22">
        <v>48</v>
      </c>
      <c r="E30" s="22">
        <v>26</v>
      </c>
      <c r="F30" s="22">
        <v>57</v>
      </c>
      <c r="G30" s="22">
        <v>1</v>
      </c>
      <c r="H30" s="22">
        <v>31</v>
      </c>
      <c r="I30" s="22">
        <v>24</v>
      </c>
      <c r="J30" s="22">
        <v>28</v>
      </c>
      <c r="K30" s="22">
        <v>23</v>
      </c>
      <c r="L30" s="22">
        <v>34</v>
      </c>
      <c r="M30" s="22">
        <v>46</v>
      </c>
      <c r="N30" s="22">
        <v>68</v>
      </c>
      <c r="O30" s="22">
        <v>61</v>
      </c>
      <c r="P30" s="22">
        <v>71</v>
      </c>
      <c r="Q30" s="22">
        <v>62</v>
      </c>
      <c r="R30" s="22">
        <v>102</v>
      </c>
      <c r="S30" s="22">
        <v>105</v>
      </c>
      <c r="T30" s="22">
        <v>103</v>
      </c>
      <c r="U30" s="22">
        <v>133</v>
      </c>
      <c r="V30" s="22">
        <v>110</v>
      </c>
      <c r="W30" s="22">
        <v>186</v>
      </c>
      <c r="X30" s="22">
        <v>127</v>
      </c>
      <c r="Y30" s="22">
        <v>189</v>
      </c>
      <c r="Z30" s="22">
        <v>180</v>
      </c>
      <c r="AA30" s="22">
        <v>103</v>
      </c>
      <c r="AB30" s="22">
        <v>190</v>
      </c>
      <c r="AC30" s="22">
        <v>93</v>
      </c>
      <c r="AD30" s="22">
        <v>86</v>
      </c>
      <c r="AE30" s="22">
        <v>75</v>
      </c>
      <c r="AF30" s="22">
        <v>80</v>
      </c>
      <c r="AG30" s="22">
        <v>87</v>
      </c>
      <c r="AH30" s="22">
        <v>99</v>
      </c>
      <c r="AI30" s="22">
        <v>91</v>
      </c>
      <c r="AJ30" s="22">
        <v>131</v>
      </c>
      <c r="AK30" s="22">
        <f>64+42</f>
        <v>106</v>
      </c>
      <c r="AL30" s="22">
        <f>79+60</f>
        <v>139</v>
      </c>
      <c r="AM30" s="22">
        <v>169</v>
      </c>
      <c r="AN30" s="22">
        <v>162</v>
      </c>
      <c r="AO30" s="22">
        <v>199</v>
      </c>
      <c r="AP30" s="23">
        <v>177</v>
      </c>
      <c r="AQ30" s="23">
        <v>303</v>
      </c>
      <c r="AR30" s="24">
        <v>242</v>
      </c>
      <c r="AS30" s="24">
        <v>309</v>
      </c>
    </row>
    <row r="31" spans="1:45" s="3" customFormat="1" ht="15" customHeight="1" x14ac:dyDescent="0.25">
      <c r="A31" s="10" t="s">
        <v>23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1" customFormat="1" ht="15" customHeight="1" x14ac:dyDescent="0.25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2" s="1" customFormat="1" ht="15" customHeight="1" x14ac:dyDescent="0.25">
      <c r="B33" s="15"/>
    </row>
  </sheetData>
  <mergeCells count="5">
    <mergeCell ref="A2:AO2"/>
    <mergeCell ref="A3:AO3"/>
    <mergeCell ref="A4:AO4"/>
    <mergeCell ref="A6:AO6"/>
    <mergeCell ref="A7:AO7"/>
  </mergeCells>
  <printOptions horizontalCentered="1"/>
  <pageMargins left="0.19685039370078741" right="0.19685039370078741" top="0.59055118110236227" bottom="0.19685039370078741" header="0.51181102362204722" footer="0"/>
  <pageSetup paperSize="5" scale="6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Graduados_UTP_1981-2022</vt:lpstr>
      <vt:lpstr>'Graduados_UTP_1981-2022'!Área_de_impresión</vt:lpstr>
      <vt:lpstr>'Graduados_UTP_1981-2022'!Excel_BuiltIn_Print_Area_1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UTP</dc:creator>
  <cp:keywords/>
  <dc:description/>
  <cp:lastModifiedBy>JAHIR CALVO</cp:lastModifiedBy>
  <cp:revision/>
  <cp:lastPrinted>2024-04-10T14:08:21Z</cp:lastPrinted>
  <dcterms:created xsi:type="dcterms:W3CDTF">2023-06-22T13:21:11Z</dcterms:created>
  <dcterms:modified xsi:type="dcterms:W3CDTF">2024-04-10T16:14:23Z</dcterms:modified>
  <cp:category/>
  <cp:contentStatus/>
</cp:coreProperties>
</file>