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Z:\PRESUPUESTO_SERVIDOR\4. EJECUCIÓN PRESUPUESTARIA POR AÑO\INFORMES DE EJECUCION POR AÑO\2025\JULIO\"/>
    </mc:Choice>
  </mc:AlternateContent>
  <xr:revisionPtr revIDLastSave="0" documentId="13_ncr:1_{1F3FD523-3E54-4316-888C-893E64084C6C}" xr6:coauthVersionLast="47" xr6:coauthVersionMax="47" xr10:uidLastSave="{00000000-0000-0000-0000-000000000000}"/>
  <bookViews>
    <workbookView xWindow="-120" yWindow="-120" windowWidth="29040" windowHeight="15720" tabRatio="875" xr2:uid="{00000000-000D-0000-FFFF-FFFF00000000}"/>
  </bookViews>
  <sheets>
    <sheet name="RECAUDACION" sheetId="8" r:id="rId1"/>
    <sheet name="INGRESOS" sheetId="9" r:id="rId2"/>
    <sheet name="FINANCIAMIENTO" sheetId="10" r:id="rId3"/>
    <sheet name="FLUJO " sheetId="11" r:id="rId4"/>
    <sheet name="BALANCE GASTOS" sheetId="12" r:id="rId5"/>
    <sheet name="FUNCIONAMIENTO" sheetId="26" r:id="rId6"/>
    <sheet name="PROYECTOS" sheetId="60" r:id="rId7"/>
  </sheets>
  <externalReferences>
    <externalReference r:id="rId8"/>
  </externalReferences>
  <definedNames>
    <definedName name="a">"$#REF!.$CP$1"</definedName>
    <definedName name="_xlnm.Print_Area" localSheetId="4">'BALANCE GASTOS'!$A$6:$K$53</definedName>
    <definedName name="_xlnm.Print_Area" localSheetId="2">FINANCIAMIENTO!$A$1:$H$35</definedName>
    <definedName name="_xlnm.Print_Area" localSheetId="3">'FLUJO '!$A$3:$I$54</definedName>
    <definedName name="_xlnm.Print_Area" localSheetId="5">FUNCIONAMIENTO!$A$1:$L$59</definedName>
    <definedName name="_xlnm.Print_Area" localSheetId="1">INGRESOS!$A$1:$J$33</definedName>
    <definedName name="_xlnm.Print_Area" localSheetId="6">PROYECTOS!$A$8:$K$44</definedName>
    <definedName name="Excel_BuiltIn_Print_Area_12_1">"$#REF!.$A$1:$L$197"</definedName>
    <definedName name="Excel_BuiltIn_Print_Area_12_1_1">"$#REF!.$B$10:$L$205"</definedName>
    <definedName name="Excel_BuiltIn_Print_Area_12_1_1_1">"$#REF!.$B$10:$L$206"</definedName>
    <definedName name="Excel_BuiltIn_Print_Area_7">RECAUDACION!$B$3:$I$47</definedName>
    <definedName name="Excel_BuiltIn_Print_Area_7_1">RECAUDACION!$B$3:$I$41</definedName>
    <definedName name="Excel_BuiltIn_Print_Area_7_1_1">RECAUDACION!$B$3:$I$47</definedName>
    <definedName name="Excel_BuiltIn_Print_Area_8_1">[1]INGRESOS!$A$6:$I$39</definedName>
    <definedName name="Excel_BuiltIn_Print_Area_8_1_1">[1]INGRESOS!$A$6:$I$40</definedName>
    <definedName name="Excel_BuiltIn_Print_Area_9_1">FINANCIAMIENTO!$A$4:$H$36</definedName>
    <definedName name="Excel_BuiltIn_Print_Titles_11">'BALANCE GASTOS'!$4:$5</definedName>
    <definedName name="Excel_BuiltIn_Print_Titles_12_1">"$#REF!.$A$1:$B$65535;$#REF!.$A$1:$IV$7"</definedName>
    <definedName name="Excel_BuiltIn_Print_Titles_7">RECAUDACION!$3:$4</definedName>
    <definedName name="Excel_BuiltIn_Print_Titles_7_1">"$cuadro_A_1.$#REF!$#REF!:$#REF!$#REF!"</definedName>
    <definedName name="Excel_BuiltIn_Print_Titles_8_1">[1]INGRESOS!$A$1:$IV$5</definedName>
    <definedName name="_xlnm.Print_Titles" localSheetId="4">'BALANCE GASTOS'!$1:$5</definedName>
    <definedName name="_xlnm.Print_Titles" localSheetId="6">PROYECTOS!$1:$7</definedName>
    <definedName name="_xlnm.Print_Titles" localSheetId="0">RECAUDACION!$1:$4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" i="60" l="1"/>
  <c r="I38" i="60"/>
  <c r="I20" i="60"/>
  <c r="I17" i="60"/>
  <c r="I18" i="60"/>
  <c r="I10" i="60"/>
  <c r="I9" i="60"/>
  <c r="G24" i="9"/>
  <c r="F26" i="9"/>
  <c r="F38" i="8"/>
  <c r="F37" i="8" s="1"/>
  <c r="F42" i="8"/>
  <c r="F41" i="8" s="1"/>
  <c r="E28" i="8"/>
  <c r="E19" i="8"/>
  <c r="F28" i="9" l="1"/>
  <c r="F27" i="9"/>
  <c r="D26" i="9"/>
  <c r="E39" i="8"/>
  <c r="E32" i="8"/>
  <c r="E29" i="8"/>
  <c r="E27" i="8"/>
  <c r="E18" i="8"/>
  <c r="E25" i="8"/>
  <c r="D28" i="8"/>
  <c r="N12" i="8"/>
  <c r="L28" i="8"/>
  <c r="D25" i="8"/>
  <c r="F24" i="9" l="1"/>
  <c r="I22" i="60" l="1"/>
  <c r="G8" i="60"/>
  <c r="E16" i="60"/>
  <c r="C8" i="60"/>
  <c r="C16" i="60"/>
  <c r="C33" i="60"/>
  <c r="H30" i="9"/>
  <c r="G29" i="8"/>
  <c r="C42" i="60" l="1"/>
  <c r="F26" i="8"/>
  <c r="G28" i="8"/>
  <c r="H15" i="9" l="1"/>
  <c r="M15" i="8" l="1"/>
  <c r="M21" i="8" s="1"/>
  <c r="I39" i="60" l="1"/>
  <c r="G16" i="60"/>
  <c r="F14" i="60"/>
  <c r="I14" i="60" s="1"/>
  <c r="B9" i="60"/>
  <c r="K27" i="60" l="1"/>
  <c r="K21" i="60"/>
  <c r="K40" i="60" l="1"/>
  <c r="H16" i="60"/>
  <c r="D16" i="60"/>
  <c r="K28" i="60"/>
  <c r="F24" i="60"/>
  <c r="F16" i="60" s="1"/>
  <c r="K22" i="60"/>
  <c r="K20" i="60"/>
  <c r="K9" i="60" l="1"/>
  <c r="K24" i="60"/>
  <c r="I24" i="60"/>
  <c r="K41" i="60"/>
  <c r="I41" i="60"/>
  <c r="K35" i="60"/>
  <c r="H27" i="9"/>
  <c r="G19" i="8"/>
  <c r="J27" i="9" l="1"/>
  <c r="I37" i="60" l="1"/>
  <c r="K30" i="60"/>
  <c r="K26" i="60"/>
  <c r="K29" i="60"/>
  <c r="D8" i="60"/>
  <c r="C24" i="9"/>
  <c r="C22" i="9" s="1"/>
  <c r="C20" i="9"/>
  <c r="C18" i="9"/>
  <c r="C17" i="9"/>
  <c r="C16" i="9"/>
  <c r="C15" i="9"/>
  <c r="C14" i="9"/>
  <c r="C13" i="9"/>
  <c r="C38" i="8"/>
  <c r="C37" i="8" s="1"/>
  <c r="C42" i="8"/>
  <c r="C41" i="8" s="1"/>
  <c r="C40" i="8" s="1"/>
  <c r="C31" i="8"/>
  <c r="C26" i="8"/>
  <c r="C17" i="8"/>
  <c r="C15" i="8" s="1"/>
  <c r="C23" i="8"/>
  <c r="C21" i="8" s="1"/>
  <c r="H33" i="60"/>
  <c r="G33" i="60"/>
  <c r="E33" i="60"/>
  <c r="D33" i="60"/>
  <c r="B33" i="60"/>
  <c r="B16" i="60"/>
  <c r="B8" i="60"/>
  <c r="D42" i="60" l="1"/>
  <c r="K16" i="60"/>
  <c r="G42" i="60"/>
  <c r="K38" i="60"/>
  <c r="K37" i="60"/>
  <c r="C11" i="9"/>
  <c r="C9" i="9" s="1"/>
  <c r="C36" i="8"/>
  <c r="C34" i="8" s="1"/>
  <c r="C13" i="8"/>
  <c r="C11" i="8" l="1"/>
  <c r="C9" i="8" s="1"/>
  <c r="D15" i="8"/>
  <c r="D17" i="8"/>
  <c r="D23" i="8"/>
  <c r="D21" i="8" s="1"/>
  <c r="D26" i="8"/>
  <c r="D31" i="8"/>
  <c r="D38" i="8"/>
  <c r="D37" i="8" s="1"/>
  <c r="D42" i="8"/>
  <c r="D45" i="8"/>
  <c r="D41" i="8" l="1"/>
  <c r="D40" i="8" s="1"/>
  <c r="D36" i="8"/>
  <c r="D13" i="8"/>
  <c r="D11" i="8" s="1"/>
  <c r="D34" i="8" l="1"/>
  <c r="D24" i="9"/>
  <c r="D22" i="9" s="1"/>
  <c r="F13" i="9"/>
  <c r="F14" i="9"/>
  <c r="F15" i="9"/>
  <c r="F16" i="9"/>
  <c r="F17" i="9"/>
  <c r="F18" i="9"/>
  <c r="D9" i="8" l="1"/>
  <c r="G18" i="8" l="1"/>
  <c r="F20" i="9" l="1"/>
  <c r="E20" i="9"/>
  <c r="E18" i="9"/>
  <c r="E17" i="9"/>
  <c r="E16" i="9"/>
  <c r="E15" i="9"/>
  <c r="E14" i="9"/>
  <c r="E13" i="9"/>
  <c r="D20" i="9"/>
  <c r="D18" i="9"/>
  <c r="D17" i="9"/>
  <c r="D16" i="9"/>
  <c r="D15" i="9"/>
  <c r="D14" i="9"/>
  <c r="D13" i="9"/>
  <c r="D11" i="9" l="1"/>
  <c r="G18" i="9" l="1"/>
  <c r="G17" i="9"/>
  <c r="G16" i="9"/>
  <c r="G15" i="9"/>
  <c r="G19" i="9"/>
  <c r="G14" i="9"/>
  <c r="G13" i="9"/>
  <c r="G39" i="8"/>
  <c r="H39" i="8" s="1"/>
  <c r="G25" i="8" l="1"/>
  <c r="H25" i="8" s="1"/>
  <c r="G43" i="8"/>
  <c r="G32" i="8"/>
  <c r="G27" i="8"/>
  <c r="H17" i="9" s="1"/>
  <c r="H43" i="8" l="1"/>
  <c r="H24" i="9"/>
  <c r="K25" i="60" l="1"/>
  <c r="F36" i="60"/>
  <c r="F33" i="60" s="1"/>
  <c r="K33" i="60" l="1"/>
  <c r="I33" i="60"/>
  <c r="F8" i="60"/>
  <c r="I8" i="60" s="1"/>
  <c r="F42" i="60" l="1"/>
  <c r="M5" i="60"/>
  <c r="F40" i="8" l="1"/>
  <c r="G20" i="9" s="1"/>
  <c r="G11" i="9" s="1"/>
  <c r="G42" i="8" l="1"/>
  <c r="G41" i="8" s="1"/>
  <c r="H20" i="9"/>
  <c r="I20" i="9" s="1"/>
  <c r="H26" i="9" l="1"/>
  <c r="H16" i="9" l="1"/>
  <c r="H18" i="9"/>
  <c r="F36" i="8"/>
  <c r="F34" i="8" s="1"/>
  <c r="F31" i="8"/>
  <c r="G31" i="8" s="1"/>
  <c r="J16" i="9" l="1"/>
  <c r="G26" i="8"/>
  <c r="G38" i="8"/>
  <c r="G37" i="8" s="1"/>
  <c r="H38" i="8"/>
  <c r="H37" i="8" s="1"/>
  <c r="H36" i="8" s="1"/>
  <c r="H14" i="9"/>
  <c r="E38" i="8"/>
  <c r="G36" i="8" l="1"/>
  <c r="I43" i="8" l="1"/>
  <c r="E37" i="8"/>
  <c r="G40" i="8"/>
  <c r="G34" i="8" l="1"/>
  <c r="E36" i="8"/>
  <c r="E42" i="8"/>
  <c r="H42" i="8" s="1"/>
  <c r="I25" i="8"/>
  <c r="G23" i="8"/>
  <c r="G21" i="8" s="1"/>
  <c r="F23" i="8"/>
  <c r="E23" i="8"/>
  <c r="E21" i="8" s="1"/>
  <c r="H21" i="8" l="1"/>
  <c r="I42" i="8"/>
  <c r="E41" i="8"/>
  <c r="F21" i="8"/>
  <c r="E17" i="8"/>
  <c r="E15" i="8" s="1"/>
  <c r="E40" i="8" l="1"/>
  <c r="F17" i="8"/>
  <c r="E34" i="8" l="1"/>
  <c r="H34" i="8" s="1"/>
  <c r="G17" i="8"/>
  <c r="G15" i="8" s="1"/>
  <c r="F47" i="8"/>
  <c r="F22" i="9" l="1"/>
  <c r="H8" i="60" l="1"/>
  <c r="H42" i="60" l="1"/>
  <c r="E26" i="8"/>
  <c r="F15" i="8" l="1"/>
  <c r="F13" i="8" s="1"/>
  <c r="F11" i="8" l="1"/>
  <c r="G13" i="8"/>
  <c r="G11" i="8" l="1"/>
  <c r="E24" i="9" l="1"/>
  <c r="E11" i="9"/>
  <c r="F11" i="9" l="1"/>
  <c r="I18" i="9"/>
  <c r="I16" i="9"/>
  <c r="I14" i="9"/>
  <c r="J14" i="9"/>
  <c r="J18" i="9"/>
  <c r="I26" i="9" l="1"/>
  <c r="J26" i="9" l="1"/>
  <c r="I36" i="60" l="1"/>
  <c r="I35" i="60"/>
  <c r="G22" i="9" l="1"/>
  <c r="H22" i="9" s="1"/>
  <c r="I22" i="9" s="1"/>
  <c r="F45" i="8"/>
  <c r="G45" i="8" s="1"/>
  <c r="G9" i="9" l="1"/>
  <c r="I25" i="60"/>
  <c r="J25" i="60"/>
  <c r="E8" i="60"/>
  <c r="E42" i="60" s="1"/>
  <c r="B42" i="60" l="1"/>
  <c r="F9" i="8"/>
  <c r="G9" i="8" s="1"/>
  <c r="E22" i="9" l="1"/>
  <c r="E9" i="9" s="1"/>
  <c r="G46" i="8" l="1"/>
  <c r="G33" i="8"/>
  <c r="H19" i="9" s="1"/>
  <c r="G30" i="8"/>
  <c r="H30" i="8" s="1"/>
  <c r="G24" i="8"/>
  <c r="G22" i="8"/>
  <c r="H23" i="9"/>
  <c r="H21" i="9"/>
  <c r="E45" i="8" l="1"/>
  <c r="F9" i="9" l="1"/>
  <c r="E31" i="8" l="1"/>
  <c r="E13" i="8" l="1"/>
  <c r="H24" i="8" l="1"/>
  <c r="H22" i="8"/>
  <c r="D9" i="9"/>
  <c r="E11" i="8" l="1"/>
  <c r="E9" i="8" l="1"/>
  <c r="J35" i="60" l="1"/>
  <c r="J36" i="60" l="1"/>
  <c r="J20" i="9"/>
  <c r="I30" i="9" l="1"/>
  <c r="J30" i="9" l="1"/>
  <c r="H28" i="9" l="1"/>
  <c r="I28" i="9" l="1"/>
  <c r="J28" i="9"/>
  <c r="J22" i="9" l="1"/>
  <c r="J24" i="9" l="1"/>
  <c r="I24" i="9" l="1"/>
  <c r="J10" i="60" l="1"/>
  <c r="J26" i="60"/>
  <c r="K15" i="60"/>
  <c r="I19" i="60"/>
  <c r="K19" i="60" l="1"/>
  <c r="K10" i="60"/>
  <c r="K8" i="60"/>
  <c r="I26" i="60"/>
  <c r="J15" i="60"/>
  <c r="J19" i="60"/>
  <c r="J9" i="60"/>
  <c r="I15" i="60"/>
  <c r="J33" i="60"/>
  <c r="K17" i="60"/>
  <c r="J8" i="60" l="1"/>
  <c r="G47" i="8" l="1"/>
  <c r="I23" i="8"/>
  <c r="I41" i="8"/>
  <c r="I47" i="8" l="1"/>
  <c r="I45" i="8"/>
  <c r="H45" i="8"/>
  <c r="H47" i="8"/>
  <c r="H23" i="8"/>
  <c r="H41" i="8"/>
  <c r="J17" i="9" l="1"/>
  <c r="I27" i="8"/>
  <c r="H27" i="8"/>
  <c r="I28" i="8" l="1"/>
  <c r="I17" i="9"/>
  <c r="H28" i="8"/>
  <c r="J15" i="9" l="1"/>
  <c r="I15" i="9"/>
  <c r="H32" i="8"/>
  <c r="I32" i="8"/>
  <c r="I31" i="8" l="1"/>
  <c r="H31" i="8"/>
  <c r="I39" i="8" l="1"/>
  <c r="I21" i="8"/>
  <c r="I38" i="8" l="1"/>
  <c r="I37" i="8"/>
  <c r="I36" i="8" s="1"/>
  <c r="I34" i="8" l="1"/>
  <c r="H29" i="8"/>
  <c r="I29" i="8"/>
  <c r="H40" i="8" l="1"/>
  <c r="I40" i="8"/>
  <c r="H19" i="8" l="1"/>
  <c r="I19" i="8"/>
  <c r="H17" i="8" l="1"/>
  <c r="I17" i="8"/>
  <c r="H15" i="8"/>
  <c r="I15" i="8"/>
  <c r="H13" i="8" l="1"/>
  <c r="I13" i="8"/>
  <c r="I11" i="8"/>
  <c r="H11" i="8" l="1"/>
  <c r="H26" i="8" l="1"/>
  <c r="I26" i="8"/>
  <c r="H18" i="8" l="1"/>
  <c r="H13" i="9"/>
  <c r="I18" i="8"/>
  <c r="H11" i="9" l="1"/>
  <c r="H9" i="9" s="1"/>
  <c r="I9" i="9" s="1"/>
  <c r="I13" i="9"/>
  <c r="J13" i="9"/>
  <c r="J11" i="9" l="1"/>
  <c r="I11" i="9"/>
  <c r="J9" i="9"/>
  <c r="J16" i="60" l="1"/>
  <c r="I16" i="60"/>
  <c r="K42" i="60" l="1"/>
  <c r="J42" i="60"/>
  <c r="I42" i="60"/>
  <c r="I9" i="8" l="1"/>
  <c r="H9" i="8"/>
  <c r="A54" i="12"/>
  <c r="A54" i="12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<sst xmlns="http://schemas.openxmlformats.org/spreadsheetml/2006/main" count="644" uniqueCount="304">
  <si>
    <t>DETALLE</t>
  </si>
  <si>
    <t>VARIACION</t>
  </si>
  <si>
    <t>ASIGNADO</t>
  </si>
  <si>
    <t>ACUMULADO</t>
  </si>
  <si>
    <t>ABSOLUTA</t>
  </si>
  <si>
    <t>RELATIVA</t>
  </si>
  <si>
    <t xml:space="preserve"> </t>
  </si>
  <si>
    <t xml:space="preserve">            T  O  T   A   L...</t>
  </si>
  <si>
    <t xml:space="preserve"> I  Ingresos Corrientes</t>
  </si>
  <si>
    <t xml:space="preserve">    3. Tasa y Derechos</t>
  </si>
  <si>
    <t xml:space="preserve">    4. Ingresos Varios</t>
  </si>
  <si>
    <t xml:space="preserve"> II  Ingreso de Capital</t>
  </si>
  <si>
    <t>MODIFICADO</t>
  </si>
  <si>
    <t>T   O   T   A   L</t>
  </si>
  <si>
    <t>INGRESOS PROPIOS</t>
  </si>
  <si>
    <t xml:space="preserve">   OTROS SER. AUTOGESTION</t>
  </si>
  <si>
    <t xml:space="preserve">   MATRICULA-DERECHOS</t>
  </si>
  <si>
    <t xml:space="preserve">   OTROS - BIBLIOTECA</t>
  </si>
  <si>
    <t xml:space="preserve">   TASAS</t>
  </si>
  <si>
    <t xml:space="preserve">   INGRESOS VARIOS</t>
  </si>
  <si>
    <t>APORTE ESTATAL</t>
  </si>
  <si>
    <t>ANUAL</t>
  </si>
  <si>
    <t>INGRESOS</t>
  </si>
  <si>
    <t xml:space="preserve"> I. Ingresos Corrientes</t>
  </si>
  <si>
    <t>GASTOS</t>
  </si>
  <si>
    <t xml:space="preserve"> I.   Gastos Corrientes</t>
  </si>
  <si>
    <t xml:space="preserve"> II     Gastos de Capital</t>
  </si>
  <si>
    <t>Resultados Presupuestarios</t>
  </si>
  <si>
    <t>TOTAL</t>
  </si>
  <si>
    <t>PRESUPUESTO</t>
  </si>
  <si>
    <t>RECAUDACION</t>
  </si>
  <si>
    <t>MENSUAL</t>
  </si>
  <si>
    <t xml:space="preserve">       Gobierno Central.</t>
  </si>
  <si>
    <t xml:space="preserve">  CODIFICACION PRESUPUESTARIA</t>
  </si>
  <si>
    <t xml:space="preserve">           RECAUDACION</t>
  </si>
  <si>
    <t>ACUMULADA</t>
  </si>
  <si>
    <t xml:space="preserve"> 1.2.1.4.99</t>
  </si>
  <si>
    <t>1.2.4.1.24</t>
  </si>
  <si>
    <t>1.2.4.2.26</t>
  </si>
  <si>
    <t>TRANSFERENCIAS CORRIENTES</t>
  </si>
  <si>
    <t>1.2.3.1.07</t>
  </si>
  <si>
    <t>TRANSFERENCIAS DE CAPITAL</t>
  </si>
  <si>
    <t>2.3.2.1.07</t>
  </si>
  <si>
    <t xml:space="preserve"> I.  Ingresos Corrientes</t>
  </si>
  <si>
    <t xml:space="preserve"> II. Gastos Corrientes</t>
  </si>
  <si>
    <t xml:space="preserve">        Transferencias Corrientes  (6)</t>
  </si>
  <si>
    <t xml:space="preserve"> IV.  Gasto  de Capital</t>
  </si>
  <si>
    <t xml:space="preserve"> V.   Ingresos de Capital ( 2 )</t>
  </si>
  <si>
    <t xml:space="preserve">        Saldo Inicial en Caja y Banco</t>
  </si>
  <si>
    <t xml:space="preserve">        Transferencias de Capital</t>
  </si>
  <si>
    <t xml:space="preserve"> VI. Resultado Presupuestario (III -1V + V)</t>
  </si>
  <si>
    <t xml:space="preserve">   A. Ingresos Tributarios</t>
  </si>
  <si>
    <t xml:space="preserve">   B. Ingresos No Tributarios</t>
  </si>
  <si>
    <t xml:space="preserve">       1.Renta de Activos.</t>
  </si>
  <si>
    <t xml:space="preserve">       3. Tasas y Derechos</t>
  </si>
  <si>
    <t xml:space="preserve">       4. Ingresos Varios</t>
  </si>
  <si>
    <t xml:space="preserve">   B.  Recursos del Crédito</t>
  </si>
  <si>
    <t xml:space="preserve">   D.   Menos S. Final en Caja</t>
  </si>
  <si>
    <t xml:space="preserve">      Total Final en Caja</t>
  </si>
  <si>
    <t xml:space="preserve">        3.  Materiales y Suministro</t>
  </si>
  <si>
    <t xml:space="preserve">      B.  Inversiones Financieras</t>
  </si>
  <si>
    <t xml:space="preserve">      D  Amortización de la Deuda.</t>
  </si>
  <si>
    <t xml:space="preserve">           Total de Gastos </t>
  </si>
  <si>
    <t xml:space="preserve">         P R E S U P U E S T O</t>
  </si>
  <si>
    <t xml:space="preserve">                T   O   T    A    L</t>
  </si>
  <si>
    <t xml:space="preserve">    I  Gastos Corrientes</t>
  </si>
  <si>
    <t xml:space="preserve">       A. Operación</t>
  </si>
  <si>
    <t xml:space="preserve">          I.  Servicios Personales</t>
  </si>
  <si>
    <t xml:space="preserve">          3.  Materiales y Suministro</t>
  </si>
  <si>
    <t xml:space="preserve">       B. Transferencias</t>
  </si>
  <si>
    <t xml:space="preserve">               a. Gobierno Central</t>
  </si>
  <si>
    <t xml:space="preserve">               d. Municipios</t>
  </si>
  <si>
    <t xml:space="preserve">    II  Gastos DE CAPITAL</t>
  </si>
  <si>
    <t xml:space="preserve">       A.  Inversiones Físicas</t>
  </si>
  <si>
    <t>LEY</t>
  </si>
  <si>
    <t>0</t>
  </si>
  <si>
    <t>SERVICIOS PERSONALES</t>
  </si>
  <si>
    <t>000</t>
  </si>
  <si>
    <t>SUELDOS FIJOS</t>
  </si>
  <si>
    <t>001</t>
  </si>
  <si>
    <t>002</t>
  </si>
  <si>
    <t>SUELDO PERSONAL TRANS.</t>
  </si>
  <si>
    <t>003</t>
  </si>
  <si>
    <t>CONTINGENTE</t>
  </si>
  <si>
    <t>010</t>
  </si>
  <si>
    <t xml:space="preserve">SOBRESUELDOS </t>
  </si>
  <si>
    <t>030</t>
  </si>
  <si>
    <t>GASTOS DE REPRES.</t>
  </si>
  <si>
    <t>050</t>
  </si>
  <si>
    <t>XIII MES</t>
  </si>
  <si>
    <t>070</t>
  </si>
  <si>
    <t>CONTRIBUC. A LA S.S.</t>
  </si>
  <si>
    <t>080</t>
  </si>
  <si>
    <t>OTROS SERV. PERSONALES</t>
  </si>
  <si>
    <t>090</t>
  </si>
  <si>
    <t>CR.REC.POR S. PERSONAL</t>
  </si>
  <si>
    <t>1</t>
  </si>
  <si>
    <t>SERV. NO PERSONALES</t>
  </si>
  <si>
    <t>ALQUILERES</t>
  </si>
  <si>
    <t>110</t>
  </si>
  <si>
    <t>SERVICIOS BASICOS</t>
  </si>
  <si>
    <t>120</t>
  </si>
  <si>
    <t>IMPRESOS Y ENCUADER.</t>
  </si>
  <si>
    <t>130</t>
  </si>
  <si>
    <t>INF.Y PUBLICIDAD</t>
  </si>
  <si>
    <t>140</t>
  </si>
  <si>
    <t>VIATICOS</t>
  </si>
  <si>
    <t>A PERSONAS</t>
  </si>
  <si>
    <t>150</t>
  </si>
  <si>
    <t>TRANSPORTE</t>
  </si>
  <si>
    <t>S. COMERCIALES</t>
  </si>
  <si>
    <t>180</t>
  </si>
  <si>
    <t>MANTO Y REPARACION</t>
  </si>
  <si>
    <t>CR.REC.POR S. NO PERS.</t>
  </si>
  <si>
    <t>2</t>
  </si>
  <si>
    <t>MATER.Y SUMINISTROS</t>
  </si>
  <si>
    <t>200</t>
  </si>
  <si>
    <t>ALIMENTOS Y BEBIDAS</t>
  </si>
  <si>
    <t>210</t>
  </si>
  <si>
    <t>TEXTILES Y VESTUARIOS</t>
  </si>
  <si>
    <t>220</t>
  </si>
  <si>
    <t>COMBUSTIBLES Y LUB.</t>
  </si>
  <si>
    <t>230</t>
  </si>
  <si>
    <t>PROD. DE PAPEL</t>
  </si>
  <si>
    <t>240</t>
  </si>
  <si>
    <t>OTROS PROD. QUIMICOS</t>
  </si>
  <si>
    <t>250</t>
  </si>
  <si>
    <t>MAT. DE CONSTRUCCION</t>
  </si>
  <si>
    <t>260</t>
  </si>
  <si>
    <t>PRODUCTOS VARIOS</t>
  </si>
  <si>
    <t>270</t>
  </si>
  <si>
    <t>UTILES DE M. DIVERSOS</t>
  </si>
  <si>
    <t>280</t>
  </si>
  <si>
    <t>REPUESTOS</t>
  </si>
  <si>
    <t>CR.REC.POR MAT. Y SUM.</t>
  </si>
  <si>
    <t>INV. FINANCIERAS</t>
  </si>
  <si>
    <t>COMPRA DE EXISTENCIA</t>
  </si>
  <si>
    <t>CR. REC. INVERSIONES FIN.</t>
  </si>
  <si>
    <t>6</t>
  </si>
  <si>
    <t>600</t>
  </si>
  <si>
    <t>610</t>
  </si>
  <si>
    <t>BECAS DE ESTUDIO</t>
  </si>
  <si>
    <t>660</t>
  </si>
  <si>
    <t>TRANSF. AL EXTERIOR</t>
  </si>
  <si>
    <t>TOTAL FUNCIONAMIENTO</t>
  </si>
  <si>
    <t>SALDO A LA FECHA</t>
  </si>
  <si>
    <t>PROGRAMA DE CONSTRUCCIONES</t>
  </si>
  <si>
    <t>CONSTRUCCION II FASE DEL PROYECTO DEL CAMPUS CENTRAL</t>
  </si>
  <si>
    <t>PROGRAMA DE MOBILIARIO</t>
  </si>
  <si>
    <t>PROGRAMAS-PROYECTOS</t>
  </si>
  <si>
    <t xml:space="preserve">        1.  Servicios Personales</t>
  </si>
  <si>
    <t xml:space="preserve">     </t>
  </si>
  <si>
    <t>CONSULTORIAS Y SERV</t>
  </si>
  <si>
    <t xml:space="preserve">   SALDO EN CAJA (CAPITAL)</t>
  </si>
  <si>
    <t>FORTALECIMIENTO DE LA SEDE REGIONAL</t>
  </si>
  <si>
    <t>PAGADO</t>
  </si>
  <si>
    <t>FORTALECIMIENTO DE LA GESTIÓN DE PATENTES TECNOLÓGICAS</t>
  </si>
  <si>
    <t>MANTENIMIENTO PREVENTIVO Y CORRECTIVO DE LA INFRAESTRUCTURA FISICA Y PATRIMONIAL DE LA UTP A NIVEL NACIONAL.</t>
  </si>
  <si>
    <t>INVESTIGACION Y TRANSFERENCIA DE TECNOLOGÍA</t>
  </si>
  <si>
    <t>DESARROLLO DEL CENTRO DE ESTUDIOS MULTIDISCIPLINARIO EN CIENCIAS</t>
  </si>
  <si>
    <t>TRANSFERENCIAS CORR.</t>
  </si>
  <si>
    <t>PORCENTUAL</t>
  </si>
  <si>
    <t xml:space="preserve">   B. Transf. de Capital</t>
  </si>
  <si>
    <t>ABOLUTA</t>
  </si>
  <si>
    <t>CTA.</t>
  </si>
  <si>
    <t>EJECUCIÓN PORCENTUAL</t>
  </si>
  <si>
    <t>SALDO ANUAL</t>
  </si>
  <si>
    <t>MEJORAMIENTO DEL CENTRO DE DATOS DE LA UTP</t>
  </si>
  <si>
    <t>UNIVERSIDAD TECNOLÓGICA DE PANAMÁ</t>
  </si>
  <si>
    <t>DIRECCIÓN NACIONAL DE PRESUPUESTO</t>
  </si>
  <si>
    <t>UNIVERSIDAD TECNOLÓGICA DE PANAMA</t>
  </si>
  <si>
    <t>CRED. REC. POR TRANSF.</t>
  </si>
  <si>
    <t>PENSIÓN Y JUBILACIONES</t>
  </si>
  <si>
    <t>MEJORAMIENTO LABORATORIOS FACULTADES Y CENTROS REGIONALES</t>
  </si>
  <si>
    <t xml:space="preserve"> III. Ahorro  en Cta Corriente ( I-II )</t>
  </si>
  <si>
    <t xml:space="preserve">        Inversiòn Fisica  </t>
  </si>
  <si>
    <t xml:space="preserve">        Recursos del Credito</t>
  </si>
  <si>
    <t xml:space="preserve">       2. Transf. Corrientes</t>
  </si>
  <si>
    <t xml:space="preserve">   A.  Saldo Inicial en Caja y Bco.</t>
  </si>
  <si>
    <t xml:space="preserve">   C.  Otros Rec. de Capital</t>
  </si>
  <si>
    <t xml:space="preserve">        1. Transf. de Capital</t>
  </si>
  <si>
    <t xml:space="preserve">    A. Operaciòn</t>
  </si>
  <si>
    <t xml:space="preserve">        2.  Serv. No Personales</t>
  </si>
  <si>
    <t xml:space="preserve">      A.  Inversiones Fìsicas</t>
  </si>
  <si>
    <t xml:space="preserve">      C   Transf. de Capital</t>
  </si>
  <si>
    <t xml:space="preserve">          2.  Serv. No Personales</t>
  </si>
  <si>
    <t xml:space="preserve">               b. Ent. Descentral.</t>
  </si>
  <si>
    <t xml:space="preserve">               c. Empresas Pùblicas</t>
  </si>
  <si>
    <t xml:space="preserve">          I. Obras y Construcciones</t>
  </si>
  <si>
    <t xml:space="preserve">          2. Maquinaria y Equipo.</t>
  </si>
  <si>
    <t xml:space="preserve">          3. Investig. Y Transf. de Tec.</t>
  </si>
  <si>
    <t>CODIFICACIÓN</t>
  </si>
  <si>
    <t>1.95.1.2.1</t>
  </si>
  <si>
    <t>1.95.1.2</t>
  </si>
  <si>
    <t>1.95.1.2.1.4.99</t>
  </si>
  <si>
    <t>1.95.1.2.3</t>
  </si>
  <si>
    <t xml:space="preserve">    2.  Transferencias Corrientes</t>
  </si>
  <si>
    <t xml:space="preserve"> 1.95.1.2.3.1</t>
  </si>
  <si>
    <t>1.95.2.3.1.07</t>
  </si>
  <si>
    <t>1.95.1.2.4</t>
  </si>
  <si>
    <t>1.95.1.2.4.1.24</t>
  </si>
  <si>
    <t>1.95.1.2.6</t>
  </si>
  <si>
    <t>1.95.2</t>
  </si>
  <si>
    <t>1.95.2.3</t>
  </si>
  <si>
    <t>1.95.2.3.2</t>
  </si>
  <si>
    <t>1.95.2.3.2.1</t>
  </si>
  <si>
    <t>1.95.2.3.2.1.07</t>
  </si>
  <si>
    <t>1.95.2.4</t>
  </si>
  <si>
    <t>1.95.1</t>
  </si>
  <si>
    <t xml:space="preserve">    1.  No Tributarios</t>
  </si>
  <si>
    <t xml:space="preserve">           2.1.1  Ministerio de Educación.</t>
  </si>
  <si>
    <t xml:space="preserve">             1.1.1.1 Ministerio de Educación</t>
  </si>
  <si>
    <t>1.95.1.2.1.4</t>
  </si>
  <si>
    <t>.</t>
  </si>
  <si>
    <t>REPARACIÓN DEL EDIFICIO 70 Y TALLER DE METAL MECANICA DE COLÓN</t>
  </si>
  <si>
    <t>IMPLEMENTACIÓN DE LA MOVILIDAD ELECTRICA EN LA UTP</t>
  </si>
  <si>
    <t>MEJORAMIENTO DE LA INFRAESTRUCTURA TECNOLÓGICA DE LA UTP</t>
  </si>
  <si>
    <t>FORTALECIMIENTO DE LA GESTIÓN ADMINISTRATIVA DE LA UTP</t>
  </si>
  <si>
    <t>MEJORAMIENTO DE LOS LABORATORIOS DE LA FAC. DE ING. MECÁNICA UTP</t>
  </si>
  <si>
    <t>EQUIPAMIENTO DE LABORATORIO ACADÉMICOS C.REG. DE BOCAS DEL TORO</t>
  </si>
  <si>
    <t>EQUIPAMIENTO DE LABORATORIO DE SUELDOS Y MATERIALES (LASYMA)</t>
  </si>
  <si>
    <t>HABILITACIÓN DEL LABORATORIO DE ANÁLISIS INDUSTRIALES Y CIENCIA (LABAICA</t>
  </si>
  <si>
    <t>HABILITACIÓN DE LABORATORIOS DE DOCENCIA PARA EL CENTRO CITT</t>
  </si>
  <si>
    <t>FORTALECIMIENTO DE CAPACIDADES DEL LABORATORIO DE BIOSÓLIDOS</t>
  </si>
  <si>
    <t>MEJORAMIENTO DE LAB. ACADÉMICOS Y DE ÁREAS DOCENTES Y ADM. FII-UTP</t>
  </si>
  <si>
    <t>HABILITACIÓN DE LABORATORIOS DE QUÍMICA CAMPUS CENTRAL</t>
  </si>
  <si>
    <t>MEJORAMIENTO DEL LABORATORIO DE SUELOS Y MAT. C.REG. CHIRIQUÍ</t>
  </si>
  <si>
    <t>DESARROLLO DE CONSULTORÍAS PARA PROYECOTS DE ESTADO</t>
  </si>
  <si>
    <t>DESARROLLO DEL HUB DE FORMACIÓN PARA LA TRANSFORMACIÓN DIGITAL E INDUSTRA 4.0</t>
  </si>
  <si>
    <t>HABILITACIÓN DE INFRAEST. Y EQUIP. DE LAB. PARA EL IMPULSO DE INVESTIGACIÓN Y LA INNOVACIÓN.</t>
  </si>
  <si>
    <t>HABILITACIÓN DEL CENTRO NACIONALDE SUPERCOMPUTACIÓN PARA INV. DE DIFERENTES FENÓMENOS Y ESCALAS (IBEROGUN)-UTP</t>
  </si>
  <si>
    <t>HABILITACIÓN DE UN CENTRO DE TEC. AVANZADA PARA LA INDUSTRIA DE SEMICONDUCTORES DE PANAMA (C-TASC PANAMÁ)</t>
  </si>
  <si>
    <t>DESARROLLO DEL PLAN DE FORMACIÓN PARA DOCENTES INVESTIGADORES</t>
  </si>
  <si>
    <t>REHABILITACIÓN DE LOS ESTACIONAMIENTOS DEL CENTRO REGIONAL CHIRIQUÍ</t>
  </si>
  <si>
    <t>CONSTRUCCIÓN II ETAPA DE EDIFICIO DE AULAS  DE PANAMA OESTE</t>
  </si>
  <si>
    <t>CONSTRUCCIÓN DE EDIFICIO DE FACILIDADES ESTUDIANTILES Y CAFETERIA COLÓN</t>
  </si>
  <si>
    <t>TRANSF. CORRIENTES A INST.PUB.</t>
  </si>
  <si>
    <t>1.95.1.2.1.4.12</t>
  </si>
  <si>
    <t>1.95.2.4.1</t>
  </si>
  <si>
    <t>1.95.2.4.1.2</t>
  </si>
  <si>
    <t>1.95.2.4.1.2.01</t>
  </si>
  <si>
    <t xml:space="preserve">        4.  Inversiones Fínancieras</t>
  </si>
  <si>
    <t xml:space="preserve">          4.  Inversiones Directas</t>
  </si>
  <si>
    <t>Fuente: Dirección Nacional de Presupuesto.</t>
  </si>
  <si>
    <t xml:space="preserve">  Fuente: Dirección Nacional de Presupuesto.</t>
  </si>
  <si>
    <t xml:space="preserve">    Fuente: Dirección Nacional de Presupuesto.</t>
  </si>
  <si>
    <t xml:space="preserve">        Inversión Financiera</t>
  </si>
  <si>
    <t xml:space="preserve">        Transferencia de capital (7)</t>
  </si>
  <si>
    <t xml:space="preserve">        Amortización de la Deuda (8)</t>
  </si>
  <si>
    <t xml:space="preserve">    1. Otros Ingresos de Capital</t>
  </si>
  <si>
    <t xml:space="preserve">     2. Saldo en Caja y Banco</t>
  </si>
  <si>
    <t xml:space="preserve">      1.1  Renta de Activos</t>
  </si>
  <si>
    <t xml:space="preserve">          1.1.1 Ing. por Vtas. de Servicios</t>
  </si>
  <si>
    <t xml:space="preserve">              1.1.1.1 Lab. y C. Especializados.</t>
  </si>
  <si>
    <t xml:space="preserve">              1.1.1.2 Otros Servicios-Autogestión.</t>
  </si>
  <si>
    <t xml:space="preserve">      2. 1  Gobierno Central</t>
  </si>
  <si>
    <t xml:space="preserve">      3.1 Tasas por Servicios</t>
  </si>
  <si>
    <t xml:space="preserve">      3.2. Derechos</t>
  </si>
  <si>
    <t xml:space="preserve">      3.3. Otros  -Biblioteca</t>
  </si>
  <si>
    <t xml:space="preserve">       4.1. Otros Ing. Varios</t>
  </si>
  <si>
    <t xml:space="preserve">      1.1  Transferencias de Capital</t>
  </si>
  <si>
    <t xml:space="preserve">          2.1.1  Instituc. Descentralizadas</t>
  </si>
  <si>
    <t xml:space="preserve">          1.1.1  Gobierno Central</t>
  </si>
  <si>
    <t xml:space="preserve">   SALDO EN CAJA  (CORRIENTE)</t>
  </si>
  <si>
    <t xml:space="preserve">   APORTE LIBRE</t>
  </si>
  <si>
    <t xml:space="preserve">   I.D.A.A.N.</t>
  </si>
  <si>
    <t xml:space="preserve">  FLUJO PRESUPUESTARIO DE INGRESOS Y GASTOS</t>
  </si>
  <si>
    <t xml:space="preserve"> BALANCE PRESUPUESTARIO ACUMULADO DE GASTO</t>
  </si>
  <si>
    <t xml:space="preserve"> EJECUCION PRESUPUESTARIA  DE FUNCIONAMIENTO </t>
  </si>
  <si>
    <t xml:space="preserve">        2. Transferencias al Exterior</t>
  </si>
  <si>
    <t xml:space="preserve">         1.  Al Sector Público.</t>
  </si>
  <si>
    <t xml:space="preserve">           a. Gobierno Central</t>
  </si>
  <si>
    <t xml:space="preserve">           b. Entidades   Descent.ral. </t>
  </si>
  <si>
    <t xml:space="preserve">           c. Empresasa Públicas</t>
  </si>
  <si>
    <t xml:space="preserve">    B.  Transf. Corrientes</t>
  </si>
  <si>
    <t>Fuente: Dirección Nacional de Presupuesto</t>
  </si>
  <si>
    <t>DEVENGADO</t>
  </si>
  <si>
    <t>RECAUDACIÓN PRESUPUESTARIA SEGÚN GRUPO DE INGRESOS</t>
  </si>
  <si>
    <t>COMPROMETIDO</t>
  </si>
  <si>
    <t>FINANCIAMIENTO PRESUPUESTARIO DE INGRESOS Y GASTOS</t>
  </si>
  <si>
    <t xml:space="preserve">COMPROMISO PRESUPUESTARIO DE INVERSIONES </t>
  </si>
  <si>
    <t xml:space="preserve">                                    ,   </t>
  </si>
  <si>
    <t>RECAUDACIÓN PRESUPUESTARIA SEGÚN OBJETO DE INGRESOS</t>
  </si>
  <si>
    <t>CONTRIBUCIÓN A LA S. S</t>
  </si>
  <si>
    <t>}</t>
  </si>
  <si>
    <t>CIFRA TOPE MODIFICADO</t>
  </si>
  <si>
    <t xml:space="preserve">        Gastos  de Operación ( 0-1-2-3-4)</t>
  </si>
  <si>
    <t xml:space="preserve"> CIFRA TOPE MODIFICADO</t>
  </si>
  <si>
    <t>1.95.1.2.4.2.26</t>
  </si>
  <si>
    <t>1.95.1.2.4.1.97</t>
  </si>
  <si>
    <t>1.95.1.2.6.1.99</t>
  </si>
  <si>
    <t xml:space="preserve">             2.1.1.1 Saldo de Capital</t>
  </si>
  <si>
    <t xml:space="preserve">      2.1. Disponible en Caja y  Banco.</t>
  </si>
  <si>
    <t xml:space="preserve"> 1.2.1.4.12</t>
  </si>
  <si>
    <t>1.2.4.1.97</t>
  </si>
  <si>
    <t>1.2.6.1.99</t>
  </si>
  <si>
    <t>1.4.1.2.01</t>
  </si>
  <si>
    <t>2.4.1.2.01</t>
  </si>
  <si>
    <t>AL 30 DE JULIO DE 2025 (En Balboas)</t>
  </si>
  <si>
    <t xml:space="preserve">    LABORATORIOS Y C. ESPECIALIZADOS</t>
  </si>
  <si>
    <t>POR PROGRAMA  AL 30 DE  JULIO DE 2025 (En Balboas)</t>
  </si>
  <si>
    <t xml:space="preserve"> NIVEL DE CUENTA AL 30 DE JULIO DE 2025 (En Balboas) (P)</t>
  </si>
  <si>
    <t>AL 30 DE JULIO DE 2025 (En Miles de Balboas)</t>
  </si>
  <si>
    <t>AL 30 DEJULO DE 2025 (En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</si>
</sst>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[$€]#,##0.00\ ;[$€]\(#,##0.00\);[$€]\-#\ ;@\ "/>
    <numFmt numFmtId="165" formatCode="#,##0\ ;\(#,##0\)"/>
    <numFmt numFmtId="166" formatCode="0.0"/>
    <numFmt numFmtId="167" formatCode="&quot; B/.&quot;#,##0.00\ ;&quot; B/.(&quot;#,##0.00\);&quot; B/.-&quot;#\ ;@\ "/>
    <numFmt numFmtId="168" formatCode="#,##0.0"/>
    <numFmt numFmtId="169" formatCode="0.00\ "/>
    <numFmt numFmtId="170" formatCode="dd/mmm"/>
    <numFmt numFmtId="171" formatCode="#,##0.0\ ;\(#,##0.0\)"/>
    <numFmt numFmtId="172" formatCode="#,##0.0_);[Red]\(#,##0.0\)"/>
    <numFmt numFmtId="173" formatCode="#,##0.0\ ;\(#,###\)"/>
  </numFmts>
  <fonts count="43" x14ac:knownFonts="1"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sz val="9"/>
      <color indexed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rgb="FF000099"/>
      <name val="Arial"/>
      <family val="2"/>
    </font>
    <font>
      <b/>
      <sz val="8"/>
      <color rgb="FF0000FF"/>
      <name val="Arial"/>
      <family val="2"/>
    </font>
    <font>
      <b/>
      <sz val="10"/>
      <color rgb="FF062948"/>
      <name val="Arial"/>
      <family val="2"/>
    </font>
    <font>
      <sz val="10"/>
      <color rgb="FF002060"/>
      <name val="Arial"/>
      <family val="2"/>
    </font>
    <font>
      <b/>
      <sz val="9"/>
      <color rgb="FF002060"/>
      <name val="Arial"/>
      <family val="2"/>
    </font>
    <font>
      <b/>
      <sz val="10"/>
      <color rgb="FF002060"/>
      <name val="Arial"/>
      <family val="2"/>
    </font>
    <font>
      <b/>
      <i/>
      <sz val="10"/>
      <color rgb="FF002060"/>
      <name val="Arial"/>
      <family val="2"/>
    </font>
    <font>
      <sz val="9"/>
      <color rgb="FF002060"/>
      <name val="Arial"/>
      <family val="2"/>
    </font>
    <font>
      <b/>
      <sz val="12"/>
      <color rgb="FF002060"/>
      <name val="Georgia"/>
      <family val="1"/>
    </font>
    <font>
      <b/>
      <sz val="12"/>
      <color rgb="FF002060"/>
      <name val="Arial"/>
      <family val="2"/>
    </font>
    <font>
      <b/>
      <sz val="11"/>
      <color rgb="FF002060"/>
      <name val="Arial"/>
      <family val="2"/>
    </font>
    <font>
      <sz val="11"/>
      <color rgb="FF002060"/>
      <name val="Arial"/>
      <family val="2"/>
    </font>
    <font>
      <b/>
      <sz val="12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3" tint="-0.499984740745262"/>
      <name val="Arial"/>
      <family val="2"/>
    </font>
    <font>
      <sz val="12"/>
      <color rgb="FF002060"/>
      <name val="Georgia"/>
      <family val="1"/>
    </font>
    <font>
      <sz val="9"/>
      <name val="Arial"/>
      <family val="2"/>
    </font>
    <font>
      <sz val="10"/>
      <name val="Arial Black"/>
      <family val="2"/>
    </font>
    <font>
      <sz val="10.5"/>
      <color rgb="FF002060"/>
      <name val="Arial Black"/>
      <family val="2"/>
    </font>
    <font>
      <sz val="10.5"/>
      <color rgb="FF062948"/>
      <name val="Arial Black"/>
      <family val="2"/>
    </font>
    <font>
      <sz val="10.5"/>
      <name val="Arial Black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0.5"/>
      <name val="Arial"/>
      <family val="2"/>
    </font>
    <font>
      <sz val="10.5"/>
      <color rgb="FF062948"/>
      <name val="Arial"/>
      <family val="2"/>
    </font>
    <font>
      <sz val="10.5"/>
      <color rgb="FF002060"/>
      <name val="Arial"/>
      <family val="2"/>
    </font>
    <font>
      <b/>
      <sz val="10.5"/>
      <color rgb="FF002060"/>
      <name val="Arial"/>
      <family val="2"/>
    </font>
    <font>
      <b/>
      <sz val="10.5"/>
      <color rgb="FFFF0000"/>
      <name val="Arial"/>
      <family val="2"/>
    </font>
    <font>
      <sz val="10.5"/>
      <color rgb="FFFF0000"/>
      <name val="Arial"/>
      <family val="2"/>
    </font>
    <font>
      <sz val="10.5"/>
      <name val="Arial"/>
      <family val="2"/>
    </font>
    <font>
      <i/>
      <sz val="10.5"/>
      <name val="Arial Black"/>
      <family val="2"/>
    </font>
    <font>
      <sz val="9"/>
      <name val="Arial Black"/>
      <family val="2"/>
    </font>
    <font>
      <sz val="12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2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indexed="31"/>
      </patternFill>
    </fill>
  </fills>
  <borders count="152">
    <border>
      <left/>
      <right/>
      <top/>
      <bottom/>
      <diagonal/>
    </border>
    <border>
      <left style="thin">
        <color indexed="62"/>
      </left>
      <right style="thin">
        <color indexed="62"/>
      </right>
      <top/>
      <bottom/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/>
      <bottom/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indexed="64"/>
      </bottom>
      <diagonal/>
    </border>
    <border>
      <left style="thin">
        <color theme="3" tint="-0.499984740745262"/>
      </left>
      <right/>
      <top/>
      <bottom/>
      <diagonal/>
    </border>
    <border>
      <left style="thin">
        <color theme="3" tint="-0.499984740745262"/>
      </left>
      <right/>
      <top/>
      <bottom style="thin">
        <color theme="3" tint="-0.499984740745262"/>
      </bottom>
      <diagonal/>
    </border>
    <border>
      <left/>
      <right style="thin">
        <color theme="3" tint="-0.499984740745262"/>
      </right>
      <top/>
      <bottom/>
      <diagonal/>
    </border>
    <border>
      <left/>
      <right style="thin">
        <color theme="3" tint="-0.499984740745262"/>
      </right>
      <top/>
      <bottom style="thin">
        <color theme="3" tint="-0.499984740745262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/>
      <top/>
      <bottom/>
      <diagonal/>
    </border>
    <border>
      <left style="thin">
        <color indexed="62"/>
      </left>
      <right style="thin">
        <color indexed="62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2"/>
      </left>
      <right/>
      <top/>
      <bottom/>
      <diagonal/>
    </border>
    <border>
      <left style="thin">
        <color rgb="FF000066"/>
      </left>
      <right style="thin">
        <color rgb="FF000066"/>
      </right>
      <top/>
      <bottom/>
      <diagonal/>
    </border>
    <border>
      <left style="thin">
        <color rgb="FF000066"/>
      </left>
      <right/>
      <top/>
      <bottom/>
      <diagonal/>
    </border>
    <border>
      <left style="thin">
        <color rgb="FF000066"/>
      </left>
      <right style="thin">
        <color rgb="FF000066"/>
      </right>
      <top/>
      <bottom style="medium">
        <color rgb="FF000066"/>
      </bottom>
      <diagonal/>
    </border>
    <border>
      <left style="thin">
        <color rgb="FF000066"/>
      </left>
      <right/>
      <top/>
      <bottom style="medium">
        <color rgb="FF000066"/>
      </bottom>
      <diagonal/>
    </border>
    <border>
      <left style="thin">
        <color rgb="FF000066"/>
      </left>
      <right/>
      <top style="medium">
        <color theme="3" tint="-0.499984740745262"/>
      </top>
      <bottom style="thin">
        <color theme="3" tint="-0.499984740745262"/>
      </bottom>
      <diagonal/>
    </border>
    <border>
      <left style="thin">
        <color rgb="FF000066"/>
      </left>
      <right style="thin">
        <color rgb="FF000066"/>
      </right>
      <top/>
      <bottom style="medium">
        <color theme="3" tint="-0.499984740745262"/>
      </bottom>
      <diagonal/>
    </border>
    <border>
      <left style="thin">
        <color rgb="FF000066"/>
      </left>
      <right/>
      <top style="thin">
        <color theme="3" tint="-0.499984740745262"/>
      </top>
      <bottom style="medium">
        <color theme="3" tint="-0.499984740745262"/>
      </bottom>
      <diagonal/>
    </border>
    <border>
      <left style="thin">
        <color indexed="62"/>
      </left>
      <right style="thin">
        <color indexed="62"/>
      </right>
      <top style="thin">
        <color rgb="FF000066"/>
      </top>
      <bottom style="thin">
        <color rgb="FF000066"/>
      </bottom>
      <diagonal/>
    </border>
    <border>
      <left/>
      <right style="thin">
        <color rgb="FF000066"/>
      </right>
      <top/>
      <bottom/>
      <diagonal/>
    </border>
    <border>
      <left/>
      <right/>
      <top style="medium">
        <color rgb="FF000066"/>
      </top>
      <bottom/>
      <diagonal/>
    </border>
    <border>
      <left/>
      <right style="thin">
        <color indexed="62"/>
      </right>
      <top style="thin">
        <color rgb="FF000066"/>
      </top>
      <bottom style="thin">
        <color rgb="FF00006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2"/>
      </left>
      <right style="thin">
        <color indexed="62"/>
      </right>
      <top style="thin">
        <color auto="1"/>
      </top>
      <bottom style="thin">
        <color auto="1"/>
      </bottom>
      <diagonal/>
    </border>
    <border>
      <left style="thin">
        <color indexed="62"/>
      </left>
      <right/>
      <top style="thin">
        <color auto="1"/>
      </top>
      <bottom style="thin">
        <color auto="1"/>
      </bottom>
      <diagonal/>
    </border>
    <border>
      <left style="thin">
        <color indexed="62"/>
      </left>
      <right/>
      <top style="thin">
        <color rgb="FF000066"/>
      </top>
      <bottom style="thin">
        <color rgb="FF000066"/>
      </bottom>
      <diagonal/>
    </border>
    <border>
      <left style="thin">
        <color rgb="FF000066"/>
      </left>
      <right/>
      <top style="medium">
        <color theme="3" tint="-0.499984740745262"/>
      </top>
      <bottom/>
      <diagonal/>
    </border>
    <border>
      <left/>
      <right style="thin">
        <color indexed="62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 style="thin">
        <color theme="3" tint="-0.499984740745262"/>
      </right>
      <top style="medium">
        <color theme="3" tint="-0.499984740745262"/>
      </top>
      <bottom/>
      <diagonal/>
    </border>
    <border>
      <left style="thin">
        <color theme="3" tint="-0.499984740745262"/>
      </left>
      <right/>
      <top style="medium">
        <color theme="3" tint="-0.499984740745262"/>
      </top>
      <bottom/>
      <diagonal/>
    </border>
    <border>
      <left/>
      <right/>
      <top/>
      <bottom style="medium">
        <color theme="3" tint="-0.499984740745262"/>
      </bottom>
      <diagonal/>
    </border>
    <border>
      <left style="thin">
        <color rgb="FF002060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66"/>
      </left>
      <right style="thin">
        <color rgb="FF000066"/>
      </right>
      <top style="thin">
        <color auto="1"/>
      </top>
      <bottom style="thin">
        <color auto="1"/>
      </bottom>
      <diagonal/>
    </border>
    <border>
      <left/>
      <right style="thin">
        <color theme="3" tint="-0.499984740745262"/>
      </right>
      <top style="thin">
        <color auto="1"/>
      </top>
      <bottom style="thin">
        <color auto="1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2060"/>
      </right>
      <top/>
      <bottom/>
      <diagonal/>
    </border>
    <border>
      <left/>
      <right style="thin">
        <color rgb="FF002060"/>
      </right>
      <top/>
      <bottom style="thin">
        <color auto="1"/>
      </bottom>
      <diagonal/>
    </border>
    <border>
      <left style="thin">
        <color rgb="FF002060"/>
      </left>
      <right style="thin">
        <color rgb="FF002060"/>
      </right>
      <top/>
      <bottom style="thin">
        <color indexed="64"/>
      </bottom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indexed="18"/>
      </bottom>
      <diagonal/>
    </border>
    <border>
      <left style="thin">
        <color rgb="FF002060"/>
      </left>
      <right/>
      <top/>
      <bottom style="thin">
        <color theme="3" tint="-0.499984740745262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auto="1"/>
      </top>
      <bottom style="thin">
        <color theme="3" tint="-0.499984740745262"/>
      </bottom>
      <diagonal/>
    </border>
    <border>
      <left style="thin">
        <color rgb="FF002060"/>
      </left>
      <right style="thin">
        <color rgb="FF002060"/>
      </right>
      <top/>
      <bottom style="thin">
        <color auto="1"/>
      </bottom>
      <diagonal/>
    </border>
    <border>
      <left style="thin">
        <color rgb="FF002060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theme="3" tint="-0.499984740745262"/>
      </bottom>
      <diagonal/>
    </border>
    <border>
      <left/>
      <right style="thin">
        <color indexed="64"/>
      </right>
      <top style="thin">
        <color auto="1"/>
      </top>
      <bottom style="thin">
        <color theme="3" tint="-0.499984740745262"/>
      </bottom>
      <diagonal/>
    </border>
    <border>
      <left/>
      <right style="thin">
        <color indexed="64"/>
      </right>
      <top style="thin">
        <color theme="3" tint="-0.499984740745262"/>
      </top>
      <bottom style="thin">
        <color rgb="FF002060"/>
      </bottom>
      <diagonal/>
    </border>
    <border>
      <left/>
      <right/>
      <top style="thin">
        <color theme="3" tint="-0.499984740745262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theme="3" tint="-0.499984740745262"/>
      </top>
      <bottom style="thin">
        <color rgb="FF002060"/>
      </bottom>
      <diagonal/>
    </border>
    <border>
      <left/>
      <right style="thin">
        <color theme="3" tint="-0.499984740745262"/>
      </right>
      <top style="thin">
        <color theme="3" tint="-0.499984740745262"/>
      </top>
      <bottom style="thin">
        <color rgb="FF002060"/>
      </bottom>
      <diagonal/>
    </border>
    <border>
      <left/>
      <right style="thin">
        <color rgb="FF002060"/>
      </right>
      <top style="thin">
        <color theme="3" tint="-0.499984740745262"/>
      </top>
      <bottom style="thin">
        <color rgb="FF002060"/>
      </bottom>
      <diagonal/>
    </border>
    <border>
      <left/>
      <right style="thin">
        <color rgb="FF000066"/>
      </right>
      <top style="medium">
        <color theme="3" tint="-0.499984740745262"/>
      </top>
      <bottom/>
      <diagonal/>
    </border>
    <border>
      <left style="thin">
        <color rgb="FF000066"/>
      </left>
      <right style="thin">
        <color rgb="FF000066"/>
      </right>
      <top style="medium">
        <color theme="3" tint="-0.499984740745262"/>
      </top>
      <bottom/>
      <diagonal/>
    </border>
    <border>
      <left style="thin">
        <color rgb="FF000066"/>
      </left>
      <right style="thin">
        <color rgb="FF000066"/>
      </right>
      <top style="medium">
        <color theme="3" tint="-0.499984740745262"/>
      </top>
      <bottom style="thin">
        <color theme="3" tint="-0.499984740745262"/>
      </bottom>
      <diagonal/>
    </border>
    <border>
      <left/>
      <right style="thin">
        <color rgb="FF000066"/>
      </right>
      <top/>
      <bottom style="medium">
        <color theme="3" tint="-0.499984740745262"/>
      </bottom>
      <diagonal/>
    </border>
    <border>
      <left/>
      <right style="thin">
        <color rgb="FF000066"/>
      </right>
      <top/>
      <bottom style="medium">
        <color rgb="FF000066"/>
      </bottom>
      <diagonal/>
    </border>
    <border>
      <left/>
      <right style="thin">
        <color rgb="FF002060"/>
      </right>
      <top style="thin">
        <color rgb="FF002060"/>
      </top>
      <bottom style="thin">
        <color indexed="62"/>
      </bottom>
      <diagonal/>
    </border>
    <border>
      <left/>
      <right style="thin">
        <color rgb="FF002060"/>
      </right>
      <top style="thin">
        <color indexed="62"/>
      </top>
      <bottom style="thin">
        <color indexed="62"/>
      </bottom>
      <diagonal/>
    </border>
    <border>
      <left style="thin">
        <color rgb="FF002060"/>
      </left>
      <right style="thin">
        <color rgb="FF002060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theme="3" tint="-0.499984740745262"/>
      </top>
      <bottom/>
      <diagonal/>
    </border>
    <border>
      <left/>
      <right style="thin">
        <color rgb="FF00206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3" tint="-0.499984740745262"/>
      </right>
      <top/>
      <bottom style="medium">
        <color rgb="FF002060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medium">
        <color rgb="FF002060"/>
      </bottom>
      <diagonal/>
    </border>
    <border>
      <left style="thin">
        <color theme="3" tint="-0.499984740745262"/>
      </left>
      <right/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/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/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 style="thin">
        <color indexed="64"/>
      </bottom>
      <diagonal/>
    </border>
    <border>
      <left/>
      <right style="thin">
        <color indexed="62"/>
      </right>
      <top style="thin">
        <color auto="1"/>
      </top>
      <bottom style="thin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/>
      <right style="thin">
        <color indexed="64"/>
      </right>
      <top style="thin">
        <color theme="3" tint="-0.499984740745262"/>
      </top>
      <bottom/>
      <diagonal/>
    </border>
    <border>
      <left/>
      <right style="thin">
        <color indexed="64"/>
      </right>
      <top/>
      <bottom style="thin">
        <color rgb="FF002060"/>
      </bottom>
      <diagonal/>
    </border>
    <border>
      <left style="thin">
        <color auto="1"/>
      </left>
      <right style="thin">
        <color rgb="FF000066"/>
      </right>
      <top style="thin">
        <color auto="1"/>
      </top>
      <bottom style="thin">
        <color auto="1"/>
      </bottom>
      <diagonal/>
    </border>
    <border>
      <left style="thin">
        <color indexed="62"/>
      </left>
      <right/>
      <top/>
      <bottom style="thin">
        <color indexed="62"/>
      </bottom>
      <diagonal/>
    </border>
    <border>
      <left/>
      <right style="thin">
        <color indexed="62"/>
      </right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theme="3" tint="-0.499984740745262"/>
      </top>
      <bottom style="thin">
        <color rgb="FF002060"/>
      </bottom>
      <diagonal/>
    </border>
    <border>
      <left style="thin">
        <color rgb="FF002060"/>
      </left>
      <right style="thin">
        <color indexed="64"/>
      </right>
      <top style="thin">
        <color theme="3" tint="-0.499984740745262"/>
      </top>
      <bottom style="thin">
        <color rgb="FF002060"/>
      </bottom>
      <diagonal/>
    </border>
    <border>
      <left style="thin">
        <color indexed="64"/>
      </left>
      <right style="thin">
        <color rgb="FF000066"/>
      </right>
      <top/>
      <bottom style="thin">
        <color auto="1"/>
      </bottom>
      <diagonal/>
    </border>
    <border>
      <left style="thin">
        <color indexed="62"/>
      </left>
      <right style="thin">
        <color indexed="62"/>
      </right>
      <top/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4"/>
      </top>
      <bottom style="thin">
        <color indexed="64"/>
      </bottom>
      <diagonal/>
    </border>
    <border>
      <left/>
      <right style="thin">
        <color theme="3" tint="-0.499984740745262"/>
      </right>
      <top/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2"/>
      </left>
      <right/>
      <top style="thin">
        <color indexed="62"/>
      </top>
      <bottom/>
      <diagonal/>
    </border>
    <border>
      <left/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/>
      <top/>
      <bottom style="thin">
        <color indexed="62"/>
      </bottom>
      <diagonal/>
    </border>
    <border>
      <left/>
      <right style="thin">
        <color indexed="62"/>
      </right>
      <top/>
      <bottom style="thin">
        <color indexed="62"/>
      </bottom>
      <diagonal/>
    </border>
    <border>
      <left/>
      <right/>
      <top style="thin">
        <color auto="1"/>
      </top>
      <bottom style="thin">
        <color theme="3" tint="-0.499984740745262"/>
      </bottom>
      <diagonal/>
    </border>
    <border>
      <left/>
      <right style="thin">
        <color rgb="FF002060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theme="3" tint="-0.499984740745262"/>
      </bottom>
      <diagonal/>
    </border>
    <border>
      <left/>
      <right style="thin">
        <color rgb="FF002060"/>
      </right>
      <top style="thin">
        <color auto="1"/>
      </top>
      <bottom style="thin">
        <color theme="3" tint="-0.499984740745262"/>
      </bottom>
      <diagonal/>
    </border>
    <border>
      <left style="thin">
        <color rgb="FF000066"/>
      </left>
      <right/>
      <top style="medium">
        <color theme="3" tint="-0.499984740745262"/>
      </top>
      <bottom style="thin">
        <color indexed="64"/>
      </bottom>
      <diagonal/>
    </border>
    <border>
      <left/>
      <right/>
      <top style="medium">
        <color theme="3" tint="-0.499984740745262"/>
      </top>
      <bottom style="thin">
        <color indexed="64"/>
      </bottom>
      <diagonal/>
    </border>
    <border>
      <left/>
      <right style="thin">
        <color rgb="FF000066"/>
      </right>
      <top style="medium">
        <color theme="3" tint="-0.499984740745262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/>
      <bottom style="thin">
        <color indexed="18"/>
      </bottom>
      <diagonal/>
    </border>
    <border>
      <left style="thin">
        <color rgb="FF002060"/>
      </left>
      <right/>
      <top style="thin">
        <color rgb="FF002060"/>
      </top>
      <bottom style="thin">
        <color indexed="64"/>
      </bottom>
      <diagonal/>
    </border>
    <border>
      <left/>
      <right/>
      <top style="thin">
        <color rgb="FF002060"/>
      </top>
      <bottom style="thin">
        <color indexed="64"/>
      </bottom>
      <diagonal/>
    </border>
    <border>
      <left/>
      <right style="thin">
        <color rgb="FF002060"/>
      </right>
      <top style="thin">
        <color rgb="FF002060"/>
      </top>
      <bottom style="thin">
        <color indexed="64"/>
      </bottom>
      <diagonal/>
    </border>
    <border>
      <left/>
      <right style="thin">
        <color rgb="FF002060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66"/>
      </right>
      <top style="thin">
        <color auto="1"/>
      </top>
      <bottom style="thin">
        <color auto="1"/>
      </bottom>
      <diagonal/>
    </border>
    <border>
      <left style="thin">
        <color rgb="FF000066"/>
      </left>
      <right style="thin">
        <color rgb="FF000066"/>
      </right>
      <top style="thin">
        <color auto="1"/>
      </top>
      <bottom/>
      <diagonal/>
    </border>
    <border>
      <left style="thin">
        <color rgb="FF000066"/>
      </left>
      <right style="thin">
        <color rgb="FF000066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rgb="FF002060"/>
      </right>
      <top/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indexed="18"/>
      </bottom>
      <diagonal/>
    </border>
    <border>
      <left style="thin">
        <color theme="3" tint="-0.499984740745262"/>
      </left>
      <right/>
      <top style="medium">
        <color theme="3" tint="-0.499984740745262"/>
      </top>
      <bottom style="thin">
        <color indexed="64"/>
      </bottom>
      <diagonal/>
    </border>
    <border>
      <left/>
      <right style="thin">
        <color theme="3" tint="-0.499984740745262"/>
      </right>
      <top style="medium">
        <color theme="3" tint="-0.499984740745262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/>
      <diagonal/>
    </border>
    <border>
      <left/>
      <right/>
      <top style="thin">
        <color indexed="62"/>
      </top>
      <bottom/>
      <diagonal/>
    </border>
    <border>
      <left/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2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66"/>
      </left>
      <right style="thin">
        <color rgb="FF000066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theme="3" tint="-0.499984740745262"/>
      </right>
      <top/>
      <bottom style="thin">
        <color auto="1"/>
      </bottom>
      <diagonal/>
    </border>
  </borders>
  <cellStyleXfs count="4">
    <xf numFmtId="0" fontId="0" fillId="0" borderId="0"/>
    <xf numFmtId="164" fontId="7" fillId="0" borderId="0" applyFill="0" applyBorder="0" applyAlignment="0" applyProtection="0"/>
    <xf numFmtId="167" fontId="7" fillId="0" borderId="0" applyFill="0" applyBorder="0" applyAlignment="0" applyProtection="0"/>
    <xf numFmtId="0" fontId="7" fillId="0" borderId="0"/>
  </cellStyleXfs>
  <cellXfs count="465">
    <xf numFmtId="0" fontId="0" fillId="0" borderId="0" xfId="0"/>
    <xf numFmtId="3" fontId="0" fillId="0" borderId="0" xfId="0" applyNumberForma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6" fillId="0" borderId="0" xfId="0" applyFont="1"/>
    <xf numFmtId="0" fontId="0" fillId="3" borderId="0" xfId="0" applyFill="1"/>
    <xf numFmtId="3" fontId="6" fillId="0" borderId="0" xfId="0" applyNumberFormat="1" applyFont="1" applyAlignment="1">
      <alignment horizontal="center"/>
    </xf>
    <xf numFmtId="1" fontId="0" fillId="0" borderId="0" xfId="0" applyNumberFormat="1"/>
    <xf numFmtId="0" fontId="11" fillId="0" borderId="0" xfId="0" applyFont="1"/>
    <xf numFmtId="0" fontId="15" fillId="0" borderId="0" xfId="0" applyFont="1"/>
    <xf numFmtId="0" fontId="13" fillId="0" borderId="0" xfId="0" applyFont="1"/>
    <xf numFmtId="0" fontId="11" fillId="0" borderId="0" xfId="0" applyFont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3" fontId="15" fillId="0" borderId="0" xfId="0" applyNumberFormat="1" applyFont="1"/>
    <xf numFmtId="3" fontId="11" fillId="0" borderId="0" xfId="0" applyNumberFormat="1" applyFont="1"/>
    <xf numFmtId="2" fontId="17" fillId="0" borderId="0" xfId="0" applyNumberFormat="1" applyFont="1"/>
    <xf numFmtId="168" fontId="17" fillId="0" borderId="0" xfId="0" applyNumberFormat="1" applyFont="1"/>
    <xf numFmtId="0" fontId="14" fillId="0" borderId="0" xfId="0" applyFont="1"/>
    <xf numFmtId="3" fontId="12" fillId="0" borderId="0" xfId="0" applyNumberFormat="1" applyFont="1"/>
    <xf numFmtId="0" fontId="12" fillId="0" borderId="0" xfId="0" applyFont="1"/>
    <xf numFmtId="3" fontId="5" fillId="0" borderId="0" xfId="0" applyNumberFormat="1" applyFont="1"/>
    <xf numFmtId="0" fontId="10" fillId="0" borderId="0" xfId="0" applyFont="1"/>
    <xf numFmtId="3" fontId="23" fillId="0" borderId="0" xfId="0" applyNumberFormat="1" applyFont="1" applyAlignment="1">
      <alignment horizontal="left"/>
    </xf>
    <xf numFmtId="49" fontId="23" fillId="0" borderId="0" xfId="0" applyNumberFormat="1" applyFont="1"/>
    <xf numFmtId="4" fontId="0" fillId="0" borderId="0" xfId="0" applyNumberFormat="1"/>
    <xf numFmtId="0" fontId="21" fillId="0" borderId="0" xfId="0" applyFont="1"/>
    <xf numFmtId="4" fontId="21" fillId="0" borderId="0" xfId="0" applyNumberFormat="1" applyFont="1"/>
    <xf numFmtId="0" fontId="22" fillId="0" borderId="0" xfId="0" applyFont="1" applyAlignment="1">
      <alignment horizontal="center"/>
    </xf>
    <xf numFmtId="0" fontId="22" fillId="0" borderId="0" xfId="0" applyFont="1"/>
    <xf numFmtId="166" fontId="0" fillId="0" borderId="0" xfId="0" applyNumberFormat="1"/>
    <xf numFmtId="0" fontId="9" fillId="5" borderId="0" xfId="0" applyFont="1" applyFill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24" fillId="0" borderId="0" xfId="0" applyFont="1"/>
    <xf numFmtId="0" fontId="16" fillId="0" borderId="0" xfId="0" applyFont="1" applyAlignment="1">
      <alignment horizontal="center"/>
    </xf>
    <xf numFmtId="3" fontId="8" fillId="0" borderId="0" xfId="0" applyNumberFormat="1" applyFont="1"/>
    <xf numFmtId="0" fontId="25" fillId="0" borderId="0" xfId="0" applyFont="1"/>
    <xf numFmtId="0" fontId="0" fillId="0" borderId="0" xfId="0" applyAlignment="1">
      <alignment horizontal="center"/>
    </xf>
    <xf numFmtId="0" fontId="26" fillId="0" borderId="0" xfId="0" applyFont="1"/>
    <xf numFmtId="0" fontId="0" fillId="0" borderId="31" xfId="0" applyBorder="1"/>
    <xf numFmtId="3" fontId="3" fillId="0" borderId="0" xfId="0" applyNumberFormat="1" applyFont="1"/>
    <xf numFmtId="0" fontId="29" fillId="0" borderId="0" xfId="0" applyFont="1"/>
    <xf numFmtId="3" fontId="25" fillId="0" borderId="0" xfId="0" applyNumberFormat="1" applyFont="1"/>
    <xf numFmtId="0" fontId="0" fillId="0" borderId="0" xfId="0" applyAlignment="1">
      <alignment vertical="center"/>
    </xf>
    <xf numFmtId="3" fontId="28" fillId="0" borderId="0" xfId="0" applyNumberFormat="1" applyFont="1"/>
    <xf numFmtId="3" fontId="33" fillId="0" borderId="0" xfId="0" applyNumberFormat="1" applyFont="1"/>
    <xf numFmtId="3" fontId="32" fillId="0" borderId="0" xfId="0" applyNumberFormat="1" applyFont="1"/>
    <xf numFmtId="168" fontId="20" fillId="0" borderId="0" xfId="0" applyNumberFormat="1" applyFont="1"/>
    <xf numFmtId="0" fontId="30" fillId="0" borderId="0" xfId="0" applyFont="1"/>
    <xf numFmtId="166" fontId="11" fillId="0" borderId="0" xfId="0" applyNumberFormat="1" applyFont="1"/>
    <xf numFmtId="3" fontId="4" fillId="0" borderId="0" xfId="0" applyNumberFormat="1" applyFont="1"/>
    <xf numFmtId="3" fontId="6" fillId="0" borderId="103" xfId="0" applyNumberFormat="1" applyFont="1" applyBorder="1" applyAlignment="1">
      <alignment vertical="center"/>
    </xf>
    <xf numFmtId="3" fontId="34" fillId="0" borderId="0" xfId="0" applyNumberFormat="1" applyFont="1"/>
    <xf numFmtId="3" fontId="35" fillId="0" borderId="0" xfId="0" applyNumberFormat="1" applyFont="1"/>
    <xf numFmtId="3" fontId="27" fillId="4" borderId="0" xfId="0" applyNumberFormat="1" applyFont="1" applyFill="1"/>
    <xf numFmtId="3" fontId="6" fillId="0" borderId="0" xfId="0" applyNumberFormat="1" applyFont="1"/>
    <xf numFmtId="3" fontId="36" fillId="0" borderId="0" xfId="0" applyNumberFormat="1" applyFont="1"/>
    <xf numFmtId="3" fontId="37" fillId="0" borderId="0" xfId="0" applyNumberFormat="1" applyFont="1"/>
    <xf numFmtId="0" fontId="20" fillId="0" borderId="0" xfId="0" applyFont="1" applyAlignment="1">
      <alignment horizontal="center"/>
    </xf>
    <xf numFmtId="0" fontId="30" fillId="8" borderId="4" xfId="0" applyFont="1" applyFill="1" applyBorder="1" applyAlignment="1">
      <alignment horizontal="center" vertical="center"/>
    </xf>
    <xf numFmtId="3" fontId="0" fillId="0" borderId="9" xfId="0" applyNumberFormat="1" applyBorder="1"/>
    <xf numFmtId="0" fontId="31" fillId="0" borderId="0" xfId="0" applyFont="1"/>
    <xf numFmtId="0" fontId="30" fillId="8" borderId="63" xfId="0" applyFont="1" applyFill="1" applyBorder="1" applyAlignment="1">
      <alignment horizontal="center" vertical="center" wrapText="1"/>
    </xf>
    <xf numFmtId="0" fontId="30" fillId="8" borderId="100" xfId="0" applyFont="1" applyFill="1" applyBorder="1" applyAlignment="1">
      <alignment horizontal="center" vertical="center" wrapText="1"/>
    </xf>
    <xf numFmtId="0" fontId="30" fillId="8" borderId="66" xfId="0" applyFont="1" applyFill="1" applyBorder="1" applyAlignment="1">
      <alignment horizontal="center" vertical="center" wrapText="1"/>
    </xf>
    <xf numFmtId="0" fontId="30" fillId="8" borderId="67" xfId="0" applyFont="1" applyFill="1" applyBorder="1" applyAlignment="1">
      <alignment horizontal="center" vertical="center" wrapText="1"/>
    </xf>
    <xf numFmtId="0" fontId="30" fillId="8" borderId="65" xfId="0" applyFont="1" applyFill="1" applyBorder="1" applyAlignment="1">
      <alignment horizontal="center" vertical="center" wrapText="1"/>
    </xf>
    <xf numFmtId="0" fontId="30" fillId="8" borderId="101" xfId="0" applyFont="1" applyFill="1" applyBorder="1" applyAlignment="1">
      <alignment horizontal="center" vertical="center" wrapText="1"/>
    </xf>
    <xf numFmtId="0" fontId="30" fillId="8" borderId="64" xfId="0" applyFont="1" applyFill="1" applyBorder="1" applyAlignment="1">
      <alignment horizontal="center" vertical="center" wrapText="1"/>
    </xf>
    <xf numFmtId="0" fontId="6" fillId="0" borderId="50" xfId="0" applyFont="1" applyBorder="1"/>
    <xf numFmtId="3" fontId="0" fillId="0" borderId="10" xfId="0" applyNumberFormat="1" applyBorder="1"/>
    <xf numFmtId="3" fontId="0" fillId="0" borderId="50" xfId="0" applyNumberFormat="1" applyBorder="1"/>
    <xf numFmtId="0" fontId="0" fillId="0" borderId="10" xfId="0" applyBorder="1"/>
    <xf numFmtId="0" fontId="32" fillId="0" borderId="50" xfId="0" applyFont="1" applyBorder="1"/>
    <xf numFmtId="3" fontId="32" fillId="0" borderId="50" xfId="0" applyNumberFormat="1" applyFont="1" applyBorder="1"/>
    <xf numFmtId="3" fontId="32" fillId="2" borderId="9" xfId="0" applyNumberFormat="1" applyFont="1" applyFill="1" applyBorder="1"/>
    <xf numFmtId="165" fontId="32" fillId="2" borderId="9" xfId="0" applyNumberFormat="1" applyFont="1" applyFill="1" applyBorder="1"/>
    <xf numFmtId="166" fontId="32" fillId="0" borderId="10" xfId="0" applyNumberFormat="1" applyFont="1" applyBorder="1" applyAlignment="1">
      <alignment horizontal="center"/>
    </xf>
    <xf numFmtId="3" fontId="32" fillId="0" borderId="9" xfId="0" applyNumberFormat="1" applyFont="1" applyBorder="1"/>
    <xf numFmtId="0" fontId="32" fillId="0" borderId="10" xfId="0" applyFont="1" applyBorder="1" applyAlignment="1">
      <alignment horizontal="center"/>
    </xf>
    <xf numFmtId="0" fontId="32" fillId="0" borderId="50" xfId="0" applyFont="1" applyBorder="1" applyAlignment="1">
      <alignment horizontal="left"/>
    </xf>
    <xf numFmtId="3" fontId="32" fillId="0" borderId="50" xfId="0" applyNumberFormat="1" applyFont="1" applyBorder="1" applyAlignment="1">
      <alignment horizontal="right"/>
    </xf>
    <xf numFmtId="0" fontId="38" fillId="0" borderId="50" xfId="0" applyFont="1" applyBorder="1" applyAlignment="1">
      <alignment horizontal="left"/>
    </xf>
    <xf numFmtId="3" fontId="38" fillId="0" borderId="50" xfId="0" applyNumberFormat="1" applyFont="1" applyBorder="1" applyAlignment="1">
      <alignment horizontal="left"/>
    </xf>
    <xf numFmtId="0" fontId="38" fillId="0" borderId="9" xfId="0" applyFont="1" applyBorder="1"/>
    <xf numFmtId="3" fontId="38" fillId="0" borderId="9" xfId="0" applyNumberFormat="1" applyFont="1" applyBorder="1"/>
    <xf numFmtId="165" fontId="38" fillId="2" borderId="9" xfId="0" applyNumberFormat="1" applyFont="1" applyFill="1" applyBorder="1"/>
    <xf numFmtId="166" fontId="38" fillId="0" borderId="10" xfId="0" applyNumberFormat="1" applyFont="1" applyBorder="1" applyAlignment="1">
      <alignment horizontal="center"/>
    </xf>
    <xf numFmtId="0" fontId="38" fillId="0" borderId="50" xfId="0" applyFont="1" applyBorder="1"/>
    <xf numFmtId="3" fontId="38" fillId="0" borderId="50" xfId="0" applyNumberFormat="1" applyFont="1" applyBorder="1"/>
    <xf numFmtId="167" fontId="32" fillId="0" borderId="50" xfId="2" applyFont="1" applyFill="1" applyBorder="1" applyAlignment="1" applyProtection="1"/>
    <xf numFmtId="3" fontId="32" fillId="0" borderId="50" xfId="2" applyNumberFormat="1" applyFont="1" applyFill="1" applyBorder="1" applyAlignment="1" applyProtection="1"/>
    <xf numFmtId="3" fontId="32" fillId="0" borderId="9" xfId="0" applyNumberFormat="1" applyFont="1" applyBorder="1" applyAlignment="1">
      <alignment horizontal="right"/>
    </xf>
    <xf numFmtId="3" fontId="38" fillId="0" borderId="9" xfId="0" applyNumberFormat="1" applyFont="1" applyBorder="1" applyAlignment="1">
      <alignment horizontal="right"/>
    </xf>
    <xf numFmtId="0" fontId="32" fillId="0" borderId="77" xfId="0" applyFont="1" applyBorder="1" applyAlignment="1">
      <alignment horizontal="left"/>
    </xf>
    <xf numFmtId="3" fontId="38" fillId="0" borderId="59" xfId="0" applyNumberFormat="1" applyFont="1" applyBorder="1"/>
    <xf numFmtId="166" fontId="38" fillId="0" borderId="60" xfId="0" applyNumberFormat="1" applyFont="1" applyBorder="1" applyAlignment="1">
      <alignment horizontal="center"/>
    </xf>
    <xf numFmtId="37" fontId="38" fillId="0" borderId="9" xfId="0" applyNumberFormat="1" applyFont="1" applyBorder="1"/>
    <xf numFmtId="0" fontId="38" fillId="0" borderId="51" xfId="0" applyFont="1" applyBorder="1"/>
    <xf numFmtId="0" fontId="38" fillId="0" borderId="114" xfId="0" applyFont="1" applyBorder="1"/>
    <xf numFmtId="0" fontId="38" fillId="0" borderId="59" xfId="0" applyFont="1" applyBorder="1"/>
    <xf numFmtId="37" fontId="38" fillId="0" borderId="59" xfId="0" applyNumberFormat="1" applyFont="1" applyBorder="1"/>
    <xf numFmtId="0" fontId="38" fillId="0" borderId="60" xfId="0" applyFont="1" applyBorder="1"/>
    <xf numFmtId="0" fontId="38" fillId="0" borderId="48" xfId="0" applyFont="1" applyBorder="1"/>
    <xf numFmtId="0" fontId="38" fillId="0" borderId="0" xfId="0" applyFont="1"/>
    <xf numFmtId="3" fontId="38" fillId="0" borderId="48" xfId="0" applyNumberFormat="1" applyFont="1" applyBorder="1"/>
    <xf numFmtId="37" fontId="38" fillId="0" borderId="48" xfId="0" applyNumberFormat="1" applyFont="1" applyBorder="1"/>
    <xf numFmtId="37" fontId="0" fillId="0" borderId="0" xfId="0" applyNumberFormat="1"/>
    <xf numFmtId="0" fontId="30" fillId="8" borderId="107" xfId="0" applyFont="1" applyFill="1" applyBorder="1" applyAlignment="1">
      <alignment horizontal="center" vertical="center"/>
    </xf>
    <xf numFmtId="0" fontId="30" fillId="8" borderId="54" xfId="0" applyFont="1" applyFill="1" applyBorder="1" applyAlignment="1">
      <alignment horizontal="center" vertical="center" wrapText="1"/>
    </xf>
    <xf numFmtId="0" fontId="0" fillId="0" borderId="50" xfId="0" applyBorder="1"/>
    <xf numFmtId="0" fontId="0" fillId="0" borderId="76" xfId="0" applyBorder="1"/>
    <xf numFmtId="0" fontId="6" fillId="0" borderId="9" xfId="0" applyFont="1" applyBorder="1" applyAlignment="1">
      <alignment horizontal="center"/>
    </xf>
    <xf numFmtId="170" fontId="6" fillId="0" borderId="10" xfId="0" applyNumberFormat="1" applyFont="1" applyBorder="1" applyAlignment="1">
      <alignment horizontal="center"/>
    </xf>
    <xf numFmtId="3" fontId="32" fillId="4" borderId="9" xfId="0" applyNumberFormat="1" applyFont="1" applyFill="1" applyBorder="1"/>
    <xf numFmtId="168" fontId="32" fillId="4" borderId="10" xfId="0" applyNumberFormat="1" applyFont="1" applyFill="1" applyBorder="1"/>
    <xf numFmtId="168" fontId="32" fillId="0" borderId="10" xfId="0" applyNumberFormat="1" applyFont="1" applyBorder="1"/>
    <xf numFmtId="0" fontId="32" fillId="4" borderId="50" xfId="0" applyFont="1" applyFill="1" applyBorder="1" applyAlignment="1">
      <alignment horizontal="left"/>
    </xf>
    <xf numFmtId="3" fontId="32" fillId="4" borderId="50" xfId="0" applyNumberFormat="1" applyFont="1" applyFill="1" applyBorder="1"/>
    <xf numFmtId="0" fontId="29" fillId="4" borderId="50" xfId="0" applyFont="1" applyFill="1" applyBorder="1" applyAlignment="1">
      <alignment horizontal="left"/>
    </xf>
    <xf numFmtId="3" fontId="29" fillId="4" borderId="9" xfId="0" applyNumberFormat="1" applyFont="1" applyFill="1" applyBorder="1"/>
    <xf numFmtId="168" fontId="29" fillId="4" borderId="10" xfId="0" applyNumberFormat="1" applyFont="1" applyFill="1" applyBorder="1"/>
    <xf numFmtId="0" fontId="38" fillId="4" borderId="50" xfId="0" applyFont="1" applyFill="1" applyBorder="1"/>
    <xf numFmtId="3" fontId="38" fillId="4" borderId="9" xfId="0" applyNumberFormat="1" applyFont="1" applyFill="1" applyBorder="1"/>
    <xf numFmtId="168" fontId="38" fillId="4" borderId="10" xfId="0" applyNumberFormat="1" applyFont="1" applyFill="1" applyBorder="1"/>
    <xf numFmtId="0" fontId="38" fillId="4" borderId="50" xfId="0" applyFont="1" applyFill="1" applyBorder="1" applyAlignment="1">
      <alignment horizontal="left"/>
    </xf>
    <xf numFmtId="0" fontId="38" fillId="4" borderId="9" xfId="0" applyFont="1" applyFill="1" applyBorder="1" applyAlignment="1">
      <alignment horizontal="left"/>
    </xf>
    <xf numFmtId="0" fontId="32" fillId="4" borderId="9" xfId="0" applyFont="1" applyFill="1" applyBorder="1" applyAlignment="1">
      <alignment horizontal="left"/>
    </xf>
    <xf numFmtId="3" fontId="32" fillId="4" borderId="9" xfId="0" applyNumberFormat="1" applyFont="1" applyFill="1" applyBorder="1" applyAlignment="1">
      <alignment horizontal="right"/>
    </xf>
    <xf numFmtId="165" fontId="32" fillId="4" borderId="9" xfId="0" applyNumberFormat="1" applyFont="1" applyFill="1" applyBorder="1" applyAlignment="1">
      <alignment horizontal="right"/>
    </xf>
    <xf numFmtId="3" fontId="32" fillId="4" borderId="50" xfId="0" applyNumberFormat="1" applyFont="1" applyFill="1" applyBorder="1" applyAlignment="1">
      <alignment horizontal="right"/>
    </xf>
    <xf numFmtId="0" fontId="39" fillId="4" borderId="50" xfId="0" applyFont="1" applyFill="1" applyBorder="1" applyAlignment="1">
      <alignment horizontal="left"/>
    </xf>
    <xf numFmtId="0" fontId="39" fillId="4" borderId="9" xfId="0" applyFont="1" applyFill="1" applyBorder="1" applyAlignment="1">
      <alignment horizontal="left"/>
    </xf>
    <xf numFmtId="3" fontId="29" fillId="6" borderId="9" xfId="0" applyNumberFormat="1" applyFont="1" applyFill="1" applyBorder="1"/>
    <xf numFmtId="0" fontId="32" fillId="4" borderId="77" xfId="0" applyFont="1" applyFill="1" applyBorder="1" applyAlignment="1">
      <alignment horizontal="left"/>
    </xf>
    <xf numFmtId="0" fontId="32" fillId="4" borderId="114" xfId="0" applyFont="1" applyFill="1" applyBorder="1" applyAlignment="1">
      <alignment horizontal="left"/>
    </xf>
    <xf numFmtId="0" fontId="32" fillId="4" borderId="52" xfId="0" applyFont="1" applyFill="1" applyBorder="1" applyAlignment="1">
      <alignment horizontal="left"/>
    </xf>
    <xf numFmtId="165" fontId="32" fillId="4" borderId="52" xfId="0" applyNumberFormat="1" applyFont="1" applyFill="1" applyBorder="1"/>
    <xf numFmtId="173" fontId="32" fillId="4" borderId="52" xfId="0" applyNumberFormat="1" applyFont="1" applyFill="1" applyBorder="1" applyAlignment="1">
      <alignment horizontal="right"/>
    </xf>
    <xf numFmtId="168" fontId="29" fillId="4" borderId="39" xfId="0" applyNumberFormat="1" applyFont="1" applyFill="1" applyBorder="1"/>
    <xf numFmtId="0" fontId="30" fillId="4" borderId="0" xfId="0" applyFont="1" applyFill="1"/>
    <xf numFmtId="0" fontId="6" fillId="4" borderId="0" xfId="0" applyFont="1" applyFill="1"/>
    <xf numFmtId="0" fontId="20" fillId="0" borderId="0" xfId="0" applyFont="1"/>
    <xf numFmtId="0" fontId="30" fillId="8" borderId="56" xfId="0" applyFont="1" applyFill="1" applyBorder="1" applyAlignment="1">
      <alignment horizontal="center"/>
    </xf>
    <xf numFmtId="0" fontId="30" fillId="8" borderId="124" xfId="0" applyFont="1" applyFill="1" applyBorder="1" applyAlignment="1">
      <alignment horizontal="center" vertical="center" wrapText="1"/>
    </xf>
    <xf numFmtId="0" fontId="30" fillId="8" borderId="52" xfId="0" applyFont="1" applyFill="1" applyBorder="1" applyAlignment="1">
      <alignment horizontal="center" vertical="center" wrapText="1"/>
    </xf>
    <xf numFmtId="0" fontId="30" fillId="8" borderId="75" xfId="0" applyFont="1" applyFill="1" applyBorder="1" applyAlignment="1">
      <alignment horizontal="center"/>
    </xf>
    <xf numFmtId="0" fontId="40" fillId="5" borderId="50" xfId="0" applyFont="1" applyFill="1" applyBorder="1" applyAlignment="1">
      <alignment horizontal="center" vertical="center" wrapText="1"/>
    </xf>
    <xf numFmtId="0" fontId="40" fillId="5" borderId="9" xfId="0" applyFont="1" applyFill="1" applyBorder="1" applyAlignment="1">
      <alignment horizontal="center" vertical="center" wrapText="1"/>
    </xf>
    <xf numFmtId="0" fontId="40" fillId="4" borderId="9" xfId="0" applyFont="1" applyFill="1" applyBorder="1" applyAlignment="1">
      <alignment horizontal="center" vertical="center" wrapText="1"/>
    </xf>
    <xf numFmtId="0" fontId="40" fillId="4" borderId="9" xfId="0" applyFont="1" applyFill="1" applyBorder="1"/>
    <xf numFmtId="0" fontId="40" fillId="4" borderId="9" xfId="0" applyFont="1" applyFill="1" applyBorder="1" applyAlignment="1">
      <alignment horizontal="center"/>
    </xf>
    <xf numFmtId="0" fontId="40" fillId="4" borderId="10" xfId="0" applyFont="1" applyFill="1" applyBorder="1" applyAlignment="1">
      <alignment horizontal="center" vertical="center" wrapText="1"/>
    </xf>
    <xf numFmtId="0" fontId="31" fillId="0" borderId="50" xfId="0" applyFont="1" applyBorder="1" applyAlignment="1">
      <alignment horizontal="center"/>
    </xf>
    <xf numFmtId="0" fontId="29" fillId="0" borderId="9" xfId="0" applyFont="1" applyBorder="1" applyAlignment="1">
      <alignment horizontal="center"/>
    </xf>
    <xf numFmtId="0" fontId="29" fillId="0" borderId="9" xfId="0" applyFont="1" applyBorder="1"/>
    <xf numFmtId="0" fontId="29" fillId="0" borderId="10" xfId="0" applyFont="1" applyBorder="1" applyAlignment="1">
      <alignment horizontal="center"/>
    </xf>
    <xf numFmtId="0" fontId="32" fillId="0" borderId="9" xfId="0" applyFont="1" applyBorder="1"/>
    <xf numFmtId="168" fontId="32" fillId="0" borderId="9" xfId="0" applyNumberFormat="1" applyFont="1" applyBorder="1"/>
    <xf numFmtId="171" fontId="32" fillId="0" borderId="9" xfId="0" applyNumberFormat="1" applyFont="1" applyBorder="1"/>
    <xf numFmtId="0" fontId="29" fillId="0" borderId="50" xfId="0" applyFont="1" applyBorder="1"/>
    <xf numFmtId="168" fontId="29" fillId="0" borderId="9" xfId="0" applyNumberFormat="1" applyFont="1" applyBorder="1"/>
    <xf numFmtId="166" fontId="29" fillId="0" borderId="10" xfId="0" applyNumberFormat="1" applyFont="1" applyBorder="1" applyAlignment="1">
      <alignment horizontal="center"/>
    </xf>
    <xf numFmtId="168" fontId="38" fillId="0" borderId="9" xfId="0" applyNumberFormat="1" applyFont="1" applyBorder="1"/>
    <xf numFmtId="171" fontId="38" fillId="0" borderId="9" xfId="0" applyNumberFormat="1" applyFont="1" applyBorder="1"/>
    <xf numFmtId="171" fontId="29" fillId="0" borderId="9" xfId="0" applyNumberFormat="1" applyFont="1" applyBorder="1"/>
    <xf numFmtId="0" fontId="38" fillId="0" borderId="9" xfId="0" applyFont="1" applyBorder="1" applyAlignment="1">
      <alignment horizontal="center"/>
    </xf>
    <xf numFmtId="0" fontId="31" fillId="0" borderId="77" xfId="0" applyFont="1" applyBorder="1" applyAlignment="1">
      <alignment horizontal="center"/>
    </xf>
    <xf numFmtId="0" fontId="31" fillId="0" borderId="124" xfId="0" applyFont="1" applyBorder="1" applyAlignment="1">
      <alignment horizontal="center"/>
    </xf>
    <xf numFmtId="0" fontId="38" fillId="0" borderId="52" xfId="0" applyFont="1" applyBorder="1" applyAlignment="1">
      <alignment horizontal="center"/>
    </xf>
    <xf numFmtId="172" fontId="38" fillId="0" borderId="52" xfId="0" applyNumberFormat="1" applyFont="1" applyBorder="1"/>
    <xf numFmtId="168" fontId="38" fillId="0" borderId="52" xfId="0" applyNumberFormat="1" applyFont="1" applyBorder="1"/>
    <xf numFmtId="171" fontId="31" fillId="0" borderId="52" xfId="0" applyNumberFormat="1" applyFont="1" applyBorder="1"/>
    <xf numFmtId="166" fontId="38" fillId="0" borderId="39" xfId="0" applyNumberFormat="1" applyFont="1" applyBorder="1" applyAlignment="1">
      <alignment horizontal="center"/>
    </xf>
    <xf numFmtId="0" fontId="6" fillId="0" borderId="78" xfId="0" applyFont="1" applyBorder="1"/>
    <xf numFmtId="2" fontId="6" fillId="0" borderId="78" xfId="0" applyNumberFormat="1" applyFont="1" applyBorder="1"/>
    <xf numFmtId="168" fontId="6" fillId="0" borderId="0" xfId="0" applyNumberFormat="1" applyFont="1"/>
    <xf numFmtId="0" fontId="0" fillId="0" borderId="78" xfId="0" applyBorder="1" applyAlignment="1">
      <alignment horizontal="center"/>
    </xf>
    <xf numFmtId="0" fontId="32" fillId="0" borderId="7" xfId="0" applyFont="1" applyBorder="1"/>
    <xf numFmtId="3" fontId="32" fillId="0" borderId="7" xfId="0" applyNumberFormat="1" applyFont="1" applyBorder="1"/>
    <xf numFmtId="3" fontId="32" fillId="0" borderId="3" xfId="0" applyNumberFormat="1" applyFont="1" applyBorder="1"/>
    <xf numFmtId="168" fontId="32" fillId="0" borderId="5" xfId="0" applyNumberFormat="1" applyFont="1" applyBorder="1" applyAlignment="1">
      <alignment horizontal="center"/>
    </xf>
    <xf numFmtId="0" fontId="32" fillId="0" borderId="3" xfId="0" applyFont="1" applyBorder="1"/>
    <xf numFmtId="3" fontId="31" fillId="0" borderId="3" xfId="0" applyNumberFormat="1" applyFont="1" applyBorder="1"/>
    <xf numFmtId="168" fontId="31" fillId="0" borderId="5" xfId="0" applyNumberFormat="1" applyFont="1" applyBorder="1" applyAlignment="1">
      <alignment horizontal="center"/>
    </xf>
    <xf numFmtId="0" fontId="38" fillId="0" borderId="7" xfId="0" applyFont="1" applyBorder="1"/>
    <xf numFmtId="3" fontId="38" fillId="0" borderId="3" xfId="0" applyNumberFormat="1" applyFont="1" applyBorder="1"/>
    <xf numFmtId="168" fontId="38" fillId="0" borderId="5" xfId="0" applyNumberFormat="1" applyFont="1" applyBorder="1" applyAlignment="1">
      <alignment horizontal="center"/>
    </xf>
    <xf numFmtId="0" fontId="32" fillId="0" borderId="7" xfId="0" applyFont="1" applyBorder="1" applyAlignment="1">
      <alignment horizontal="center" vertical="center"/>
    </xf>
    <xf numFmtId="3" fontId="32" fillId="0" borderId="3" xfId="0" applyNumberFormat="1" applyFont="1" applyBorder="1" applyAlignment="1">
      <alignment vertical="center"/>
    </xf>
    <xf numFmtId="168" fontId="32" fillId="0" borderId="5" xfId="0" applyNumberFormat="1" applyFont="1" applyBorder="1" applyAlignment="1">
      <alignment horizontal="center" vertical="center"/>
    </xf>
    <xf numFmtId="0" fontId="31" fillId="0" borderId="7" xfId="0" applyFont="1" applyBorder="1"/>
    <xf numFmtId="3" fontId="32" fillId="0" borderId="3" xfId="0" applyNumberFormat="1" applyFont="1" applyBorder="1" applyAlignment="1">
      <alignment horizontal="center"/>
    </xf>
    <xf numFmtId="0" fontId="29" fillId="0" borderId="7" xfId="0" applyFont="1" applyBorder="1"/>
    <xf numFmtId="0" fontId="39" fillId="0" borderId="3" xfId="0" applyFont="1" applyBorder="1"/>
    <xf numFmtId="3" fontId="29" fillId="0" borderId="3" xfId="0" applyNumberFormat="1" applyFont="1" applyBorder="1"/>
    <xf numFmtId="168" fontId="29" fillId="0" borderId="5" xfId="0" applyNumberFormat="1" applyFont="1" applyBorder="1" applyAlignment="1">
      <alignment horizontal="center"/>
    </xf>
    <xf numFmtId="0" fontId="20" fillId="0" borderId="79" xfId="0" applyFont="1" applyBorder="1"/>
    <xf numFmtId="0" fontId="20" fillId="0" borderId="80" xfId="0" applyFont="1" applyBorder="1"/>
    <xf numFmtId="3" fontId="2" fillId="0" borderId="80" xfId="0" applyNumberFormat="1" applyFont="1" applyBorder="1"/>
    <xf numFmtId="3" fontId="1" fillId="0" borderId="80" xfId="0" applyNumberFormat="1" applyFont="1" applyBorder="1"/>
    <xf numFmtId="168" fontId="2" fillId="0" borderId="81" xfId="0" applyNumberFormat="1" applyFont="1" applyBorder="1" applyAlignment="1">
      <alignment horizontal="center"/>
    </xf>
    <xf numFmtId="0" fontId="0" fillId="0" borderId="82" xfId="0" applyBorder="1" applyAlignment="1">
      <alignment horizontal="center"/>
    </xf>
    <xf numFmtId="0" fontId="30" fillId="8" borderId="86" xfId="0" applyFont="1" applyFill="1" applyBorder="1" applyAlignment="1">
      <alignment horizontal="center" vertical="center"/>
    </xf>
    <xf numFmtId="3" fontId="6" fillId="0" borderId="88" xfId="0" applyNumberFormat="1" applyFont="1" applyBorder="1" applyAlignment="1">
      <alignment horizontal="left" vertical="center"/>
    </xf>
    <xf numFmtId="3" fontId="6" fillId="0" borderId="84" xfId="0" applyNumberFormat="1" applyFont="1" applyBorder="1" applyAlignment="1">
      <alignment horizontal="left" vertical="center"/>
    </xf>
    <xf numFmtId="3" fontId="6" fillId="0" borderId="84" xfId="0" applyNumberFormat="1" applyFont="1" applyBorder="1" applyAlignment="1">
      <alignment vertical="center"/>
    </xf>
    <xf numFmtId="168" fontId="6" fillId="0" borderId="89" xfId="0" applyNumberFormat="1" applyFont="1" applyBorder="1" applyAlignment="1">
      <alignment vertical="center"/>
    </xf>
    <xf numFmtId="3" fontId="6" fillId="0" borderId="30" xfId="0" applyNumberFormat="1" applyFont="1" applyBorder="1" applyAlignment="1">
      <alignment horizontal="left"/>
    </xf>
    <xf numFmtId="3" fontId="6" fillId="0" borderId="11" xfId="0" applyNumberFormat="1" applyFont="1" applyBorder="1" applyAlignment="1">
      <alignment horizontal="left"/>
    </xf>
    <xf numFmtId="3" fontId="6" fillId="0" borderId="11" xfId="0" applyNumberFormat="1" applyFont="1" applyBorder="1"/>
    <xf numFmtId="168" fontId="6" fillId="0" borderId="13" xfId="0" applyNumberFormat="1" applyFont="1" applyBorder="1"/>
    <xf numFmtId="3" fontId="0" fillId="0" borderId="30" xfId="0" applyNumberFormat="1" applyBorder="1" applyAlignment="1">
      <alignment horizontal="left"/>
    </xf>
    <xf numFmtId="3" fontId="0" fillId="0" borderId="11" xfId="0" applyNumberFormat="1" applyBorder="1" applyAlignment="1">
      <alignment horizontal="left"/>
    </xf>
    <xf numFmtId="3" fontId="0" fillId="0" borderId="11" xfId="0" applyNumberFormat="1" applyBorder="1"/>
    <xf numFmtId="168" fontId="0" fillId="0" borderId="13" xfId="0" applyNumberFormat="1" applyBorder="1"/>
    <xf numFmtId="0" fontId="0" fillId="0" borderId="103" xfId="0" applyBorder="1"/>
    <xf numFmtId="3" fontId="6" fillId="0" borderId="90" xfId="0" applyNumberFormat="1" applyFont="1" applyBorder="1" applyAlignment="1">
      <alignment horizontal="left" vertical="center"/>
    </xf>
    <xf numFmtId="3" fontId="6" fillId="0" borderId="26" xfId="0" applyNumberFormat="1" applyFont="1" applyBorder="1" applyAlignment="1">
      <alignment horizontal="left" vertical="center"/>
    </xf>
    <xf numFmtId="3" fontId="6" fillId="0" borderId="26" xfId="0" applyNumberFormat="1" applyFont="1" applyBorder="1" applyAlignment="1">
      <alignment vertical="center"/>
    </xf>
    <xf numFmtId="3" fontId="6" fillId="0" borderId="104" xfId="0" applyNumberFormat="1" applyFont="1" applyBorder="1" applyAlignment="1">
      <alignment vertical="center"/>
    </xf>
    <xf numFmtId="166" fontId="6" fillId="0" borderId="27" xfId="0" applyNumberFormat="1" applyFont="1" applyBorder="1" applyAlignment="1">
      <alignment vertical="center"/>
    </xf>
    <xf numFmtId="166" fontId="0" fillId="0" borderId="13" xfId="0" applyNumberFormat="1" applyBorder="1"/>
    <xf numFmtId="3" fontId="0" fillId="0" borderId="30" xfId="0" applyNumberFormat="1" applyBorder="1"/>
    <xf numFmtId="3" fontId="0" fillId="0" borderId="30" xfId="0" applyNumberFormat="1" applyBorder="1" applyAlignment="1">
      <alignment horizontal="left" vertical="center" wrapText="1"/>
    </xf>
    <xf numFmtId="3" fontId="0" fillId="0" borderId="11" xfId="0" applyNumberFormat="1" applyBorder="1" applyAlignment="1">
      <alignment vertical="center" wrapText="1"/>
    </xf>
    <xf numFmtId="0" fontId="0" fillId="0" borderId="0" xfId="0" applyAlignment="1">
      <alignment horizontal="left"/>
    </xf>
    <xf numFmtId="166" fontId="6" fillId="0" borderId="85" xfId="0" applyNumberFormat="1" applyFont="1" applyBorder="1" applyAlignment="1">
      <alignment vertical="center"/>
    </xf>
    <xf numFmtId="3" fontId="6" fillId="0" borderId="33" xfId="0" applyNumberFormat="1" applyFont="1" applyBorder="1" applyAlignment="1">
      <alignment horizontal="left" vertical="center"/>
    </xf>
    <xf numFmtId="3" fontId="6" fillId="0" borderId="35" xfId="0" applyNumberFormat="1" applyFont="1" applyBorder="1" applyAlignment="1">
      <alignment vertical="center"/>
    </xf>
    <xf numFmtId="166" fontId="6" fillId="0" borderId="34" xfId="0" applyNumberFormat="1" applyFont="1" applyBorder="1" applyAlignment="1">
      <alignment vertical="center"/>
    </xf>
    <xf numFmtId="3" fontId="0" fillId="0" borderId="91" xfId="0" applyNumberFormat="1" applyBorder="1"/>
    <xf numFmtId="0" fontId="0" fillId="0" borderId="30" xfId="0" applyBorder="1"/>
    <xf numFmtId="0" fontId="0" fillId="0" borderId="86" xfId="0" applyBorder="1"/>
    <xf numFmtId="0" fontId="0" fillId="0" borderId="11" xfId="0" applyBorder="1"/>
    <xf numFmtId="0" fontId="0" fillId="0" borderId="13" xfId="0" applyBorder="1"/>
    <xf numFmtId="3" fontId="6" fillId="0" borderId="35" xfId="0" applyNumberFormat="1" applyFont="1" applyBorder="1" applyAlignment="1">
      <alignment horizontal="left" vertical="center"/>
    </xf>
    <xf numFmtId="3" fontId="0" fillId="0" borderId="24" xfId="0" applyNumberFormat="1" applyBorder="1" applyAlignment="1">
      <alignment horizontal="left"/>
    </xf>
    <xf numFmtId="3" fontId="32" fillId="0" borderId="21" xfId="0" applyNumberFormat="1" applyFont="1" applyBorder="1" applyAlignment="1">
      <alignment horizontal="left" vertical="center"/>
    </xf>
    <xf numFmtId="3" fontId="32" fillId="0" borderId="21" xfId="0" applyNumberFormat="1" applyFont="1" applyBorder="1" applyAlignment="1">
      <alignment vertical="center"/>
    </xf>
    <xf numFmtId="166" fontId="32" fillId="0" borderId="28" xfId="0" applyNumberFormat="1" applyFont="1" applyBorder="1" applyAlignment="1">
      <alignment vertical="center"/>
    </xf>
    <xf numFmtId="3" fontId="0" fillId="0" borderId="0" xfId="0" applyNumberFormat="1" applyAlignment="1">
      <alignment horizontal="left"/>
    </xf>
    <xf numFmtId="3" fontId="32" fillId="0" borderId="0" xfId="0" applyNumberFormat="1" applyFont="1" applyAlignment="1">
      <alignment horizontal="left" vertical="center"/>
    </xf>
    <xf numFmtId="3" fontId="32" fillId="0" borderId="0" xfId="0" applyNumberFormat="1" applyFont="1" applyAlignment="1">
      <alignment vertical="center"/>
    </xf>
    <xf numFmtId="166" fontId="32" fillId="0" borderId="0" xfId="0" applyNumberFormat="1" applyFont="1" applyAlignment="1">
      <alignment vertical="center"/>
    </xf>
    <xf numFmtId="0" fontId="30" fillId="8" borderId="4" xfId="0" applyFont="1" applyFill="1" applyBorder="1" applyAlignment="1">
      <alignment horizontal="center" vertical="center" wrapText="1"/>
    </xf>
    <xf numFmtId="0" fontId="41" fillId="0" borderId="0" xfId="0" applyFont="1"/>
    <xf numFmtId="0" fontId="6" fillId="7" borderId="25" xfId="0" applyFont="1" applyFill="1" applyBorder="1" applyAlignment="1">
      <alignment horizontal="center" vertical="center" wrapText="1"/>
    </xf>
    <xf numFmtId="0" fontId="6" fillId="7" borderId="125" xfId="0" applyFont="1" applyFill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/>
    </xf>
    <xf numFmtId="3" fontId="20" fillId="0" borderId="42" xfId="0" applyNumberFormat="1" applyFont="1" applyBorder="1"/>
    <xf numFmtId="3" fontId="20" fillId="0" borderId="44" xfId="0" applyNumberFormat="1" applyFont="1" applyBorder="1"/>
    <xf numFmtId="3" fontId="20" fillId="0" borderId="25" xfId="0" applyNumberFormat="1" applyFont="1" applyBorder="1"/>
    <xf numFmtId="166" fontId="20" fillId="0" borderId="43" xfId="0" applyNumberFormat="1" applyFont="1" applyBorder="1"/>
    <xf numFmtId="3" fontId="41" fillId="0" borderId="3" xfId="0" applyNumberFormat="1" applyFont="1" applyBorder="1"/>
    <xf numFmtId="3" fontId="41" fillId="0" borderId="14" xfId="0" applyNumberFormat="1" applyFont="1" applyBorder="1"/>
    <xf numFmtId="3" fontId="41" fillId="0" borderId="0" xfId="0" applyNumberFormat="1" applyFont="1"/>
    <xf numFmtId="166" fontId="41" fillId="0" borderId="12" xfId="0" applyNumberFormat="1" applyFont="1" applyBorder="1"/>
    <xf numFmtId="0" fontId="0" fillId="0" borderId="7" xfId="0" applyBorder="1" applyAlignment="1">
      <alignment horizontal="left" vertical="center" wrapText="1"/>
    </xf>
    <xf numFmtId="3" fontId="41" fillId="0" borderId="3" xfId="0" applyNumberFormat="1" applyFont="1" applyBorder="1" applyAlignment="1">
      <alignment vertical="center"/>
    </xf>
    <xf numFmtId="3" fontId="41" fillId="0" borderId="14" xfId="0" applyNumberFormat="1" applyFont="1" applyBorder="1" applyAlignment="1">
      <alignment vertical="center"/>
    </xf>
    <xf numFmtId="3" fontId="41" fillId="0" borderId="0" xfId="0" applyNumberFormat="1" applyFont="1" applyAlignment="1">
      <alignment vertical="center"/>
    </xf>
    <xf numFmtId="166" fontId="41" fillId="0" borderId="12" xfId="0" applyNumberFormat="1" applyFont="1" applyBorder="1" applyAlignment="1">
      <alignment vertical="center"/>
    </xf>
    <xf numFmtId="0" fontId="0" fillId="0" borderId="0" xfId="0" applyAlignment="1">
      <alignment horizontal="left" wrapText="1"/>
    </xf>
    <xf numFmtId="166" fontId="41" fillId="0" borderId="40" xfId="0" applyNumberFormat="1" applyFont="1" applyBorder="1"/>
    <xf numFmtId="166" fontId="41" fillId="0" borderId="40" xfId="0" applyNumberFormat="1" applyFont="1" applyBorder="1" applyAlignment="1">
      <alignment vertical="center"/>
    </xf>
    <xf numFmtId="0" fontId="6" fillId="0" borderId="45" xfId="0" applyFont="1" applyBorder="1" applyAlignment="1">
      <alignment horizontal="center" vertical="center"/>
    </xf>
    <xf numFmtId="3" fontId="20" fillId="4" borderId="46" xfId="0" applyNumberFormat="1" applyFont="1" applyFill="1" applyBorder="1"/>
    <xf numFmtId="3" fontId="20" fillId="4" borderId="44" xfId="0" applyNumberFormat="1" applyFont="1" applyFill="1" applyBorder="1"/>
    <xf numFmtId="0" fontId="0" fillId="0" borderId="7" xfId="0" applyBorder="1" applyAlignment="1">
      <alignment wrapText="1"/>
    </xf>
    <xf numFmtId="3" fontId="41" fillId="4" borderId="3" xfId="0" applyNumberFormat="1" applyFont="1" applyFill="1" applyBorder="1"/>
    <xf numFmtId="3" fontId="41" fillId="4" borderId="14" xfId="0" applyNumberFormat="1" applyFont="1" applyFill="1" applyBorder="1"/>
    <xf numFmtId="3" fontId="41" fillId="4" borderId="0" xfId="0" applyNumberFormat="1" applyFont="1" applyFill="1"/>
    <xf numFmtId="0" fontId="0" fillId="0" borderId="7" xfId="0" applyBorder="1" applyAlignment="1">
      <alignment horizontal="left" vertical="center"/>
    </xf>
    <xf numFmtId="3" fontId="41" fillId="0" borderId="106" xfId="0" applyNumberFormat="1" applyFont="1" applyBorder="1"/>
    <xf numFmtId="0" fontId="0" fillId="0" borderId="7" xfId="0" applyBorder="1" applyAlignment="1">
      <alignment vertical="center"/>
    </xf>
    <xf numFmtId="0" fontId="0" fillId="0" borderId="31" xfId="0" applyBorder="1" applyAlignment="1">
      <alignment horizontal="left" vertical="center" wrapText="1"/>
    </xf>
    <xf numFmtId="3" fontId="41" fillId="4" borderId="32" xfId="0" applyNumberFormat="1" applyFont="1" applyFill="1" applyBorder="1"/>
    <xf numFmtId="3" fontId="41" fillId="0" borderId="22" xfId="0" applyNumberFormat="1" applyFont="1" applyBorder="1"/>
    <xf numFmtId="0" fontId="6" fillId="0" borderId="47" xfId="0" applyFont="1" applyBorder="1" applyAlignment="1">
      <alignment horizontal="center" vertical="center"/>
    </xf>
    <xf numFmtId="3" fontId="20" fillId="0" borderId="49" xfId="0" applyNumberFormat="1" applyFont="1" applyBorder="1"/>
    <xf numFmtId="0" fontId="30" fillId="0" borderId="0" xfId="0" applyFont="1" applyAlignment="1">
      <alignment horizontal="left" vertical="center" wrapText="1"/>
    </xf>
    <xf numFmtId="0" fontId="42" fillId="0" borderId="0" xfId="0" applyFont="1"/>
    <xf numFmtId="0" fontId="0" fillId="0" borderId="38" xfId="0" applyBorder="1"/>
    <xf numFmtId="0" fontId="30" fillId="8" borderId="19" xfId="0" applyFont="1" applyFill="1" applyBorder="1" applyAlignment="1">
      <alignment horizontal="center" vertical="center" wrapText="1"/>
    </xf>
    <xf numFmtId="0" fontId="30" fillId="8" borderId="19" xfId="0" applyFont="1" applyFill="1" applyBorder="1" applyAlignment="1">
      <alignment horizontal="center" vertical="center"/>
    </xf>
    <xf numFmtId="0" fontId="30" fillId="8" borderId="20" xfId="0" applyFont="1" applyFill="1" applyBorder="1" applyAlignment="1">
      <alignment horizontal="center" vertical="center"/>
    </xf>
    <xf numFmtId="0" fontId="30" fillId="0" borderId="22" xfId="0" applyFont="1" applyBorder="1" applyAlignment="1">
      <alignment horizontal="center"/>
    </xf>
    <xf numFmtId="0" fontId="30" fillId="0" borderId="14" xfId="0" applyFont="1" applyBorder="1"/>
    <xf numFmtId="0" fontId="30" fillId="0" borderId="14" xfId="0" applyFont="1" applyBorder="1" applyAlignment="1">
      <alignment horizontal="left"/>
    </xf>
    <xf numFmtId="0" fontId="30" fillId="0" borderId="14" xfId="0" applyFont="1" applyBorder="1" applyAlignment="1">
      <alignment horizontal="center"/>
    </xf>
    <xf numFmtId="0" fontId="0" fillId="0" borderId="29" xfId="0" applyBorder="1"/>
    <xf numFmtId="0" fontId="32" fillId="0" borderId="22" xfId="0" applyFont="1" applyBorder="1" applyAlignment="1">
      <alignment horizontal="center"/>
    </xf>
    <xf numFmtId="0" fontId="32" fillId="0" borderId="14" xfId="0" applyFont="1" applyBorder="1"/>
    <xf numFmtId="3" fontId="32" fillId="0" borderId="14" xfId="0" applyNumberFormat="1" applyFont="1" applyBorder="1"/>
    <xf numFmtId="166" fontId="32" fillId="0" borderId="15" xfId="0" applyNumberFormat="1" applyFont="1" applyBorder="1"/>
    <xf numFmtId="0" fontId="29" fillId="0" borderId="22" xfId="0" applyFont="1" applyBorder="1" applyAlignment="1">
      <alignment horizontal="left"/>
    </xf>
    <xf numFmtId="0" fontId="29" fillId="0" borderId="14" xfId="0" applyFont="1" applyBorder="1"/>
    <xf numFmtId="3" fontId="29" fillId="0" borderId="14" xfId="0" applyNumberFormat="1" applyFont="1" applyBorder="1"/>
    <xf numFmtId="166" fontId="29" fillId="0" borderId="15" xfId="0" applyNumberFormat="1" applyFont="1" applyBorder="1"/>
    <xf numFmtId="0" fontId="38" fillId="0" borderId="22" xfId="0" applyFont="1" applyBorder="1" applyAlignment="1">
      <alignment horizontal="left"/>
    </xf>
    <xf numFmtId="0" fontId="38" fillId="0" borderId="14" xfId="0" applyFont="1" applyBorder="1" applyAlignment="1">
      <alignment horizontal="center"/>
    </xf>
    <xf numFmtId="3" fontId="38" fillId="0" borderId="14" xfId="0" applyNumberFormat="1" applyFont="1" applyBorder="1"/>
    <xf numFmtId="166" fontId="38" fillId="0" borderId="15" xfId="0" applyNumberFormat="1" applyFont="1" applyBorder="1"/>
    <xf numFmtId="0" fontId="38" fillId="0" borderId="22" xfId="0" applyFont="1" applyBorder="1"/>
    <xf numFmtId="0" fontId="29" fillId="0" borderId="22" xfId="0" applyFont="1" applyBorder="1"/>
    <xf numFmtId="0" fontId="29" fillId="0" borderId="14" xfId="0" applyFont="1" applyBorder="1" applyAlignment="1">
      <alignment horizontal="center"/>
    </xf>
    <xf numFmtId="0" fontId="32" fillId="0" borderId="14" xfId="0" applyFont="1" applyBorder="1" applyAlignment="1">
      <alignment horizontal="center"/>
    </xf>
    <xf numFmtId="3" fontId="32" fillId="0" borderId="14" xfId="0" applyNumberFormat="1" applyFont="1" applyBorder="1" applyAlignment="1">
      <alignment horizontal="right"/>
    </xf>
    <xf numFmtId="0" fontId="32" fillId="0" borderId="22" xfId="0" applyFont="1" applyBorder="1" applyAlignment="1">
      <alignment horizontal="center" vertical="center" wrapText="1"/>
    </xf>
    <xf numFmtId="3" fontId="29" fillId="4" borderId="14" xfId="0" applyNumberFormat="1" applyFont="1" applyFill="1" applyBorder="1"/>
    <xf numFmtId="0" fontId="29" fillId="0" borderId="72" xfId="0" applyFont="1" applyBorder="1"/>
    <xf numFmtId="0" fontId="29" fillId="0" borderId="16" xfId="0" applyFont="1" applyBorder="1" applyAlignment="1">
      <alignment horizontal="center"/>
    </xf>
    <xf numFmtId="3" fontId="38" fillId="0" borderId="16" xfId="0" applyNumberFormat="1" applyFont="1" applyBorder="1"/>
    <xf numFmtId="3" fontId="29" fillId="0" borderId="16" xfId="0" applyNumberFormat="1" applyFont="1" applyBorder="1"/>
    <xf numFmtId="166" fontId="29" fillId="0" borderId="17" xfId="0" applyNumberFormat="1" applyFont="1" applyBorder="1"/>
    <xf numFmtId="3" fontId="38" fillId="0" borderId="23" xfId="0" applyNumberFormat="1" applyFont="1" applyBorder="1"/>
    <xf numFmtId="3" fontId="38" fillId="0" borderId="0" xfId="0" applyNumberFormat="1" applyFont="1"/>
    <xf numFmtId="0" fontId="30" fillId="8" borderId="52" xfId="0" applyFont="1" applyFill="1" applyBorder="1" applyAlignment="1">
      <alignment horizontal="center" vertical="center"/>
    </xf>
    <xf numFmtId="0" fontId="30" fillId="8" borderId="2" xfId="0" applyFont="1" applyFill="1" applyBorder="1" applyAlignment="1">
      <alignment horizontal="center" vertical="center" wrapText="1"/>
    </xf>
    <xf numFmtId="0" fontId="30" fillId="8" borderId="2" xfId="0" applyFont="1" applyFill="1" applyBorder="1" applyAlignment="1">
      <alignment horizontal="center" vertical="center"/>
    </xf>
    <xf numFmtId="0" fontId="30" fillId="8" borderId="136" xfId="0" applyFont="1" applyFill="1" applyBorder="1" applyAlignment="1">
      <alignment horizontal="center" vertical="center"/>
    </xf>
    <xf numFmtId="4" fontId="3" fillId="0" borderId="0" xfId="0" applyNumberFormat="1" applyFont="1"/>
    <xf numFmtId="3" fontId="30" fillId="8" borderId="132" xfId="0" applyNumberFormat="1" applyFont="1" applyFill="1" applyBorder="1" applyAlignment="1">
      <alignment horizontal="center" vertical="center" wrapText="1"/>
    </xf>
    <xf numFmtId="3" fontId="30" fillId="8" borderId="98" xfId="0" applyNumberFormat="1" applyFont="1" applyFill="1" applyBorder="1" applyAlignment="1">
      <alignment horizontal="center" vertical="center" wrapText="1"/>
    </xf>
    <xf numFmtId="3" fontId="30" fillId="8" borderId="139" xfId="0" applyNumberFormat="1" applyFont="1" applyFill="1" applyBorder="1" applyAlignment="1">
      <alignment horizontal="center" vertical="center" wrapText="1"/>
    </xf>
    <xf numFmtId="3" fontId="30" fillId="8" borderId="86" xfId="0" applyNumberFormat="1" applyFont="1" applyFill="1" applyBorder="1" applyAlignment="1">
      <alignment horizontal="center" vertical="center"/>
    </xf>
    <xf numFmtId="0" fontId="6" fillId="7" borderId="146" xfId="0" applyFont="1" applyFill="1" applyBorder="1" applyAlignment="1">
      <alignment horizontal="center" vertical="center"/>
    </xf>
    <xf numFmtId="0" fontId="6" fillId="7" borderId="147" xfId="0" applyFont="1" applyFill="1" applyBorder="1" applyAlignment="1">
      <alignment horizontal="center" vertical="center" wrapText="1"/>
    </xf>
    <xf numFmtId="4" fontId="20" fillId="0" borderId="44" xfId="0" applyNumberFormat="1" applyFont="1" applyBorder="1"/>
    <xf numFmtId="0" fontId="0" fillId="0" borderId="144" xfId="0" applyBorder="1"/>
    <xf numFmtId="0" fontId="0" fillId="0" borderId="146" xfId="0" applyBorder="1"/>
    <xf numFmtId="3" fontId="0" fillId="0" borderId="146" xfId="0" applyNumberFormat="1" applyBorder="1"/>
    <xf numFmtId="168" fontId="0" fillId="0" borderId="0" xfId="0" applyNumberFormat="1"/>
    <xf numFmtId="0" fontId="0" fillId="0" borderId="149" xfId="0" applyBorder="1"/>
    <xf numFmtId="3" fontId="41" fillId="4" borderId="5" xfId="0" applyNumberFormat="1" applyFont="1" applyFill="1" applyBorder="1"/>
    <xf numFmtId="3" fontId="41" fillId="4" borderId="40" xfId="0" applyNumberFormat="1" applyFont="1" applyFill="1" applyBorder="1"/>
    <xf numFmtId="3" fontId="0" fillId="0" borderId="150" xfId="0" applyNumberFormat="1" applyBorder="1"/>
    <xf numFmtId="3" fontId="41" fillId="4" borderId="22" xfId="0" applyNumberFormat="1" applyFont="1" applyFill="1" applyBorder="1"/>
    <xf numFmtId="3" fontId="41" fillId="0" borderId="32" xfId="0" applyNumberFormat="1" applyFont="1" applyBorder="1"/>
    <xf numFmtId="4" fontId="20" fillId="4" borderId="44" xfId="0" applyNumberFormat="1" applyFont="1" applyFill="1" applyBorder="1"/>
    <xf numFmtId="4" fontId="41" fillId="0" borderId="14" xfId="0" applyNumberFormat="1" applyFont="1" applyBorder="1"/>
    <xf numFmtId="165" fontId="41" fillId="0" borderId="14" xfId="0" applyNumberFormat="1" applyFont="1" applyBorder="1"/>
    <xf numFmtId="165" fontId="41" fillId="0" borderId="14" xfId="0" applyNumberFormat="1" applyFont="1" applyBorder="1" applyAlignment="1">
      <alignment horizontal="right" vertical="center"/>
    </xf>
    <xf numFmtId="173" fontId="32" fillId="0" borderId="3" xfId="0" applyNumberFormat="1" applyFont="1" applyBorder="1"/>
    <xf numFmtId="173" fontId="38" fillId="0" borderId="3" xfId="0" applyNumberFormat="1" applyFont="1" applyBorder="1"/>
    <xf numFmtId="173" fontId="38" fillId="0" borderId="3" xfId="0" applyNumberFormat="1" applyFont="1" applyBorder="1" applyAlignment="1">
      <alignment horizontal="right"/>
    </xf>
    <xf numFmtId="173" fontId="31" fillId="0" borderId="3" xfId="0" applyNumberFormat="1" applyFont="1" applyBorder="1"/>
    <xf numFmtId="173" fontId="41" fillId="0" borderId="14" xfId="0" applyNumberFormat="1" applyFont="1" applyBorder="1"/>
    <xf numFmtId="173" fontId="20" fillId="4" borderId="44" xfId="0" applyNumberFormat="1" applyFont="1" applyFill="1" applyBorder="1"/>
    <xf numFmtId="0" fontId="6" fillId="0" borderId="151" xfId="0" applyFont="1" applyBorder="1" applyAlignment="1">
      <alignment horizontal="center" vertical="center"/>
    </xf>
    <xf numFmtId="3" fontId="20" fillId="0" borderId="146" xfId="0" applyNumberFormat="1" applyFont="1" applyBorder="1"/>
    <xf numFmtId="3" fontId="20" fillId="0" borderId="149" xfId="0" applyNumberFormat="1" applyFont="1" applyBorder="1"/>
    <xf numFmtId="3" fontId="20" fillId="0" borderId="150" xfId="0" applyNumberFormat="1" applyFont="1" applyBorder="1"/>
    <xf numFmtId="3" fontId="20" fillId="0" borderId="147" xfId="0" applyNumberFormat="1" applyFont="1" applyBorder="1"/>
    <xf numFmtId="3" fontId="20" fillId="0" borderId="144" xfId="0" applyNumberFormat="1" applyFont="1" applyBorder="1"/>
    <xf numFmtId="166" fontId="20" fillId="0" borderId="149" xfId="0" applyNumberFormat="1" applyFont="1" applyBorder="1"/>
    <xf numFmtId="0" fontId="0" fillId="0" borderId="133" xfId="0" applyBorder="1"/>
    <xf numFmtId="0" fontId="0" fillId="0" borderId="131" xfId="0" applyBorder="1"/>
    <xf numFmtId="3" fontId="0" fillId="0" borderId="133" xfId="0" applyNumberFormat="1" applyBorder="1"/>
    <xf numFmtId="3" fontId="0" fillId="0" borderId="131" xfId="0" applyNumberFormat="1" applyBorder="1"/>
    <xf numFmtId="0" fontId="30" fillId="8" borderId="59" xfId="0" applyFont="1" applyFill="1" applyBorder="1" applyAlignment="1">
      <alignment horizontal="center" vertical="center" wrapText="1"/>
    </xf>
    <xf numFmtId="0" fontId="30" fillId="8" borderId="86" xfId="0" applyFont="1" applyFill="1" applyBorder="1" applyAlignment="1">
      <alignment horizontal="center" vertical="center" wrapText="1"/>
    </xf>
    <xf numFmtId="165" fontId="41" fillId="0" borderId="14" xfId="0" applyNumberFormat="1" applyFont="1" applyBorder="1" applyAlignment="1">
      <alignment vertical="center" wrapText="1"/>
    </xf>
    <xf numFmtId="4" fontId="20" fillId="0" borderId="146" xfId="0" applyNumberFormat="1" applyFont="1" applyBorder="1"/>
    <xf numFmtId="4" fontId="41" fillId="0" borderId="102" xfId="0" applyNumberFormat="1" applyFont="1" applyBorder="1"/>
    <xf numFmtId="4" fontId="20" fillId="0" borderId="94" xfId="0" applyNumberFormat="1" applyFont="1" applyBorder="1"/>
    <xf numFmtId="165" fontId="0" fillId="0" borderId="11" xfId="0" applyNumberFormat="1" applyBorder="1"/>
    <xf numFmtId="3" fontId="38" fillId="0" borderId="14" xfId="0" applyNumberFormat="1" applyFont="1" applyBorder="1" applyAlignment="1">
      <alignment horizontal="right"/>
    </xf>
    <xf numFmtId="3" fontId="29" fillId="0" borderId="14" xfId="0" applyNumberFormat="1" applyFont="1" applyBorder="1" applyAlignment="1">
      <alignment horizontal="center"/>
    </xf>
    <xf numFmtId="3" fontId="29" fillId="0" borderId="14" xfId="0" applyNumberFormat="1" applyFont="1" applyBorder="1" applyAlignment="1">
      <alignment horizontal="right"/>
    </xf>
    <xf numFmtId="3" fontId="32" fillId="0" borderId="14" xfId="0" applyNumberFormat="1" applyFont="1" applyBorder="1" applyAlignment="1">
      <alignment horizontal="center"/>
    </xf>
    <xf numFmtId="173" fontId="32" fillId="0" borderId="14" xfId="0" applyNumberFormat="1" applyFont="1" applyBorder="1"/>
    <xf numFmtId="173" fontId="38" fillId="0" borderId="14" xfId="0" applyNumberFormat="1" applyFont="1" applyBorder="1" applyAlignment="1">
      <alignment horizontal="right"/>
    </xf>
    <xf numFmtId="173" fontId="38" fillId="0" borderId="14" xfId="0" applyNumberFormat="1" applyFont="1" applyBorder="1"/>
    <xf numFmtId="173" fontId="32" fillId="0" borderId="14" xfId="0" applyNumberFormat="1" applyFont="1" applyBorder="1" applyAlignment="1">
      <alignment horizontal="right"/>
    </xf>
    <xf numFmtId="3" fontId="38" fillId="2" borderId="9" xfId="0" applyNumberFormat="1" applyFont="1" applyFill="1" applyBorder="1"/>
    <xf numFmtId="173" fontId="32" fillId="2" borderId="9" xfId="0" applyNumberFormat="1" applyFont="1" applyFill="1" applyBorder="1"/>
    <xf numFmtId="173" fontId="32" fillId="0" borderId="9" xfId="0" applyNumberFormat="1" applyFont="1" applyBorder="1"/>
    <xf numFmtId="173" fontId="38" fillId="2" borderId="9" xfId="0" applyNumberFormat="1" applyFont="1" applyFill="1" applyBorder="1"/>
    <xf numFmtId="0" fontId="30" fillId="0" borderId="0" xfId="0" applyFont="1" applyAlignment="1">
      <alignment horizontal="left"/>
    </xf>
    <xf numFmtId="0" fontId="30" fillId="8" borderId="92" xfId="0" applyFont="1" applyFill="1" applyBorder="1" applyAlignment="1">
      <alignment horizontal="center" vertical="center"/>
    </xf>
    <xf numFmtId="0" fontId="30" fillId="8" borderId="93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0" fillId="8" borderId="62" xfId="0" applyFont="1" applyFill="1" applyBorder="1" applyAlignment="1">
      <alignment horizontal="center" vertical="center" wrapText="1"/>
    </xf>
    <xf numFmtId="0" fontId="30" fillId="8" borderId="63" xfId="0" applyFont="1" applyFill="1" applyBorder="1" applyAlignment="1">
      <alignment horizontal="center" vertical="center" wrapText="1"/>
    </xf>
    <xf numFmtId="0" fontId="30" fillId="8" borderId="58" xfId="0" applyFont="1" applyFill="1" applyBorder="1" applyAlignment="1">
      <alignment horizontal="center" vertical="center"/>
    </xf>
    <xf numFmtId="0" fontId="30" fillId="8" borderId="61" xfId="0" applyFont="1" applyFill="1" applyBorder="1" applyAlignment="1">
      <alignment horizontal="center" vertical="center"/>
    </xf>
    <xf numFmtId="0" fontId="30" fillId="8" borderId="115" xfId="0" applyFont="1" applyFill="1" applyBorder="1" applyAlignment="1">
      <alignment horizontal="center" vertical="center"/>
    </xf>
    <xf numFmtId="0" fontId="30" fillId="8" borderId="113" xfId="0" applyFont="1" applyFill="1" applyBorder="1" applyAlignment="1">
      <alignment horizontal="center" vertical="center"/>
    </xf>
    <xf numFmtId="0" fontId="30" fillId="8" borderId="116" xfId="0" applyFont="1" applyFill="1" applyBorder="1" applyAlignment="1">
      <alignment horizontal="center" vertical="center"/>
    </xf>
    <xf numFmtId="0" fontId="31" fillId="0" borderId="22" xfId="0" applyFont="1" applyBorder="1" applyAlignment="1">
      <alignment horizontal="center"/>
    </xf>
    <xf numFmtId="0" fontId="31" fillId="0" borderId="14" xfId="0" applyFont="1" applyBorder="1" applyAlignment="1">
      <alignment horizontal="center"/>
    </xf>
    <xf numFmtId="0" fontId="31" fillId="0" borderId="15" xfId="0" applyFont="1" applyBorder="1" applyAlignment="1">
      <alignment horizontal="center"/>
    </xf>
    <xf numFmtId="0" fontId="30" fillId="8" borderId="68" xfId="0" applyFont="1" applyFill="1" applyBorder="1" applyAlignment="1">
      <alignment horizontal="center" vertical="center" wrapText="1"/>
    </xf>
    <xf numFmtId="0" fontId="30" fillId="8" borderId="71" xfId="0" applyFont="1" applyFill="1" applyBorder="1" applyAlignment="1">
      <alignment horizontal="center" vertical="center" wrapText="1"/>
    </xf>
    <xf numFmtId="0" fontId="30" fillId="8" borderId="69" xfId="0" applyFont="1" applyFill="1" applyBorder="1" applyAlignment="1">
      <alignment horizontal="center" vertical="center" wrapText="1"/>
    </xf>
    <xf numFmtId="0" fontId="30" fillId="8" borderId="19" xfId="0" applyFont="1" applyFill="1" applyBorder="1" applyAlignment="1">
      <alignment horizontal="center" vertical="center" wrapText="1"/>
    </xf>
    <xf numFmtId="0" fontId="30" fillId="8" borderId="70" xfId="0" applyFont="1" applyFill="1" applyBorder="1" applyAlignment="1">
      <alignment horizontal="center"/>
    </xf>
    <xf numFmtId="0" fontId="30" fillId="8" borderId="18" xfId="0" applyFont="1" applyFill="1" applyBorder="1" applyAlignment="1">
      <alignment horizontal="center"/>
    </xf>
    <xf numFmtId="0" fontId="30" fillId="8" borderId="117" xfId="0" applyFont="1" applyFill="1" applyBorder="1" applyAlignment="1">
      <alignment horizontal="center"/>
    </xf>
    <xf numFmtId="0" fontId="30" fillId="8" borderId="118" xfId="0" applyFont="1" applyFill="1" applyBorder="1" applyAlignment="1">
      <alignment horizontal="center"/>
    </xf>
    <xf numFmtId="0" fontId="30" fillId="8" borderId="119" xfId="0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30" fillId="8" borderId="73" xfId="0" applyFont="1" applyFill="1" applyBorder="1" applyAlignment="1">
      <alignment horizontal="center" vertical="center"/>
    </xf>
    <xf numFmtId="0" fontId="30" fillId="8" borderId="74" xfId="0" applyFont="1" applyFill="1" applyBorder="1" applyAlignment="1">
      <alignment horizontal="center" vertical="center"/>
    </xf>
    <xf numFmtId="0" fontId="30" fillId="8" borderId="57" xfId="0" applyFont="1" applyFill="1" applyBorder="1" applyAlignment="1">
      <alignment horizontal="center" vertical="center" wrapText="1"/>
    </xf>
    <xf numFmtId="0" fontId="30" fillId="8" borderId="55" xfId="0" applyFont="1" applyFill="1" applyBorder="1" applyAlignment="1">
      <alignment horizontal="center" vertical="center" wrapText="1"/>
    </xf>
    <xf numFmtId="0" fontId="30" fillId="8" borderId="121" xfId="0" applyFont="1" applyFill="1" applyBorder="1" applyAlignment="1">
      <alignment horizontal="center" vertical="center"/>
    </xf>
    <xf numFmtId="0" fontId="30" fillId="8" borderId="122" xfId="0" applyFont="1" applyFill="1" applyBorder="1" applyAlignment="1">
      <alignment horizontal="center" vertical="center"/>
    </xf>
    <xf numFmtId="0" fontId="30" fillId="8" borderId="123" xfId="0" applyFont="1" applyFill="1" applyBorder="1" applyAlignment="1">
      <alignment horizontal="center" vertical="center"/>
    </xf>
    <xf numFmtId="0" fontId="30" fillId="8" borderId="56" xfId="0" applyFont="1" applyFill="1" applyBorder="1" applyAlignment="1">
      <alignment horizontal="center" vertical="center" wrapText="1"/>
    </xf>
    <xf numFmtId="0" fontId="30" fillId="8" borderId="120" xfId="0" applyFont="1" applyFill="1" applyBorder="1" applyAlignment="1">
      <alignment horizontal="center" vertical="center" wrapText="1"/>
    </xf>
    <xf numFmtId="0" fontId="30" fillId="8" borderId="53" xfId="0" applyFont="1" applyFill="1" applyBorder="1" applyAlignment="1">
      <alignment horizontal="center" vertical="center" wrapText="1"/>
    </xf>
    <xf numFmtId="0" fontId="30" fillId="8" borderId="135" xfId="0" applyFont="1" applyFill="1" applyBorder="1" applyAlignment="1">
      <alignment horizontal="center" vertical="center" wrapText="1"/>
    </xf>
    <xf numFmtId="0" fontId="30" fillId="8" borderId="39" xfId="0" applyFont="1" applyFill="1" applyBorder="1" applyAlignment="1">
      <alignment horizontal="center" vertical="center" wrapText="1"/>
    </xf>
    <xf numFmtId="0" fontId="30" fillId="8" borderId="121" xfId="0" applyFont="1" applyFill="1" applyBorder="1" applyAlignment="1">
      <alignment horizontal="center" vertical="center" wrapText="1"/>
    </xf>
    <xf numFmtId="0" fontId="30" fillId="8" borderId="122" xfId="0" applyFont="1" applyFill="1" applyBorder="1" applyAlignment="1">
      <alignment horizontal="center" vertical="center" wrapText="1"/>
    </xf>
    <xf numFmtId="0" fontId="30" fillId="8" borderId="12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0" fillId="8" borderId="36" xfId="0" applyFont="1" applyFill="1" applyBorder="1" applyAlignment="1">
      <alignment horizontal="center" vertical="center" wrapText="1"/>
    </xf>
    <xf numFmtId="0" fontId="30" fillId="8" borderId="105" xfId="0" applyFont="1" applyFill="1" applyBorder="1" applyAlignment="1">
      <alignment horizontal="center" vertical="center" wrapText="1"/>
    </xf>
    <xf numFmtId="0" fontId="30" fillId="8" borderId="37" xfId="0" applyFont="1" applyFill="1" applyBorder="1" applyAlignment="1">
      <alignment horizontal="center" vertical="center" wrapText="1"/>
    </xf>
    <xf numFmtId="0" fontId="30" fillId="8" borderId="6" xfId="0" applyFont="1" applyFill="1" applyBorder="1" applyAlignment="1">
      <alignment horizontal="center" vertical="center" wrapText="1"/>
    </xf>
    <xf numFmtId="0" fontId="30" fillId="8" borderId="8" xfId="0" applyFont="1" applyFill="1" applyBorder="1" applyAlignment="1">
      <alignment horizontal="center" vertical="center" wrapText="1"/>
    </xf>
    <xf numFmtId="0" fontId="30" fillId="8" borderId="137" xfId="0" applyFont="1" applyFill="1" applyBorder="1" applyAlignment="1">
      <alignment horizontal="center" vertical="center"/>
    </xf>
    <xf numFmtId="0" fontId="30" fillId="8" borderId="118" xfId="0" applyFont="1" applyFill="1" applyBorder="1" applyAlignment="1">
      <alignment horizontal="center" vertical="center"/>
    </xf>
    <xf numFmtId="0" fontId="30" fillId="8" borderId="138" xfId="0" applyFont="1" applyFill="1" applyBorder="1" applyAlignment="1">
      <alignment horizontal="center" vertical="center"/>
    </xf>
    <xf numFmtId="0" fontId="30" fillId="0" borderId="0" xfId="0" applyFont="1"/>
    <xf numFmtId="0" fontId="25" fillId="0" borderId="97" xfId="0" applyFont="1" applyBorder="1" applyAlignment="1">
      <alignment horizontal="center"/>
    </xf>
    <xf numFmtId="49" fontId="30" fillId="8" borderId="87" xfId="0" applyNumberFormat="1" applyFont="1" applyFill="1" applyBorder="1" applyAlignment="1">
      <alignment horizontal="center" vertical="center" wrapText="1"/>
    </xf>
    <xf numFmtId="49" fontId="30" fillId="8" borderId="13" xfId="0" applyNumberFormat="1" applyFont="1" applyFill="1" applyBorder="1" applyAlignment="1">
      <alignment horizontal="center" vertical="center" wrapText="1"/>
    </xf>
    <xf numFmtId="49" fontId="30" fillId="8" borderId="95" xfId="0" applyNumberFormat="1" applyFont="1" applyFill="1" applyBorder="1" applyAlignment="1">
      <alignment horizontal="center" vertical="center" wrapText="1"/>
    </xf>
    <xf numFmtId="0" fontId="30" fillId="8" borderId="83" xfId="0" applyFont="1" applyFill="1" applyBorder="1" applyAlignment="1">
      <alignment horizontal="center" vertical="center"/>
    </xf>
    <xf numFmtId="0" fontId="30" fillId="8" borderId="30" xfId="0" applyFont="1" applyFill="1" applyBorder="1" applyAlignment="1">
      <alignment horizontal="center" vertical="center"/>
    </xf>
    <xf numFmtId="0" fontId="30" fillId="8" borderId="96" xfId="0" applyFont="1" applyFill="1" applyBorder="1" applyAlignment="1">
      <alignment horizontal="center" vertical="center"/>
    </xf>
    <xf numFmtId="0" fontId="30" fillId="8" borderId="91" xfId="0" applyFont="1" applyFill="1" applyBorder="1" applyAlignment="1">
      <alignment horizontal="center" vertical="center"/>
    </xf>
    <xf numFmtId="0" fontId="30" fillId="8" borderId="11" xfId="0" applyFont="1" applyFill="1" applyBorder="1" applyAlignment="1">
      <alignment horizontal="center" vertical="center"/>
    </xf>
    <xf numFmtId="0" fontId="30" fillId="8" borderId="98" xfId="0" applyFont="1" applyFill="1" applyBorder="1" applyAlignment="1">
      <alignment horizontal="center" vertical="center"/>
    </xf>
    <xf numFmtId="3" fontId="30" fillId="8" borderId="109" xfId="0" applyNumberFormat="1" applyFont="1" applyFill="1" applyBorder="1" applyAlignment="1">
      <alignment horizontal="center" vertical="center" wrapText="1"/>
    </xf>
    <xf numFmtId="3" fontId="30" fillId="8" borderId="110" xfId="0" applyNumberFormat="1" applyFont="1" applyFill="1" applyBorder="1" applyAlignment="1">
      <alignment horizontal="center" vertical="center" wrapText="1"/>
    </xf>
    <xf numFmtId="3" fontId="30" fillId="8" borderId="13" xfId="0" applyNumberFormat="1" applyFont="1" applyFill="1" applyBorder="1" applyAlignment="1">
      <alignment horizontal="center" vertical="center" wrapText="1"/>
    </xf>
    <xf numFmtId="3" fontId="30" fillId="8" borderId="30" xfId="0" applyNumberFormat="1" applyFont="1" applyFill="1" applyBorder="1" applyAlignment="1">
      <alignment horizontal="center" vertical="center" wrapText="1"/>
    </xf>
    <xf numFmtId="3" fontId="30" fillId="8" borderId="111" xfId="0" applyNumberFormat="1" applyFont="1" applyFill="1" applyBorder="1" applyAlignment="1">
      <alignment horizontal="center" vertical="center" wrapText="1"/>
    </xf>
    <xf numFmtId="3" fontId="30" fillId="8" borderId="112" xfId="0" applyNumberFormat="1" applyFont="1" applyFill="1" applyBorder="1" applyAlignment="1">
      <alignment horizontal="center" vertical="center" wrapText="1"/>
    </xf>
    <xf numFmtId="169" fontId="30" fillId="8" borderId="140" xfId="0" applyNumberFormat="1" applyFont="1" applyFill="1" applyBorder="1" applyAlignment="1">
      <alignment horizontal="center" vertical="center" wrapText="1"/>
    </xf>
    <xf numFmtId="169" fontId="30" fillId="8" borderId="141" xfId="0" applyNumberFormat="1" applyFont="1" applyFill="1" applyBorder="1" applyAlignment="1">
      <alignment horizontal="center" vertical="center" wrapText="1"/>
    </xf>
    <xf numFmtId="169" fontId="30" fillId="8" borderId="142" xfId="0" applyNumberFormat="1" applyFont="1" applyFill="1" applyBorder="1" applyAlignment="1">
      <alignment horizontal="center" vertical="center" wrapText="1"/>
    </xf>
    <xf numFmtId="169" fontId="30" fillId="8" borderId="143" xfId="0" applyNumberFormat="1" applyFont="1" applyFill="1" applyBorder="1" applyAlignment="1">
      <alignment horizontal="center" vertical="center" wrapText="1"/>
    </xf>
    <xf numFmtId="169" fontId="30" fillId="8" borderId="144" xfId="0" applyNumberFormat="1" applyFont="1" applyFill="1" applyBorder="1" applyAlignment="1">
      <alignment horizontal="center" vertical="center" wrapText="1"/>
    </xf>
    <xf numFmtId="169" fontId="30" fillId="8" borderId="145" xfId="0" applyNumberFormat="1" applyFont="1" applyFill="1" applyBorder="1" applyAlignment="1">
      <alignment horizontal="center" vertical="center" wrapText="1"/>
    </xf>
    <xf numFmtId="0" fontId="6" fillId="7" borderId="127" xfId="0" applyFont="1" applyFill="1" applyBorder="1" applyAlignment="1">
      <alignment horizontal="center" vertical="center" wrapText="1"/>
    </xf>
    <xf numFmtId="0" fontId="6" fillId="7" borderId="128" xfId="0" applyFont="1" applyFill="1" applyBorder="1" applyAlignment="1">
      <alignment horizontal="center" vertical="center" wrapText="1"/>
    </xf>
    <xf numFmtId="0" fontId="6" fillId="7" borderId="129" xfId="0" applyFont="1" applyFill="1" applyBorder="1" applyAlignment="1">
      <alignment horizontal="center" vertical="center" wrapText="1"/>
    </xf>
    <xf numFmtId="0" fontId="6" fillId="7" borderId="130" xfId="0" applyFont="1" applyFill="1" applyBorder="1" applyAlignment="1">
      <alignment horizontal="center" vertical="center" wrapText="1"/>
    </xf>
    <xf numFmtId="0" fontId="6" fillId="7" borderId="108" xfId="0" applyFont="1" applyFill="1" applyBorder="1" applyAlignment="1">
      <alignment horizontal="center" vertical="center"/>
    </xf>
    <xf numFmtId="0" fontId="6" fillId="7" borderId="99" xfId="0" applyFont="1" applyFill="1" applyBorder="1" applyAlignment="1">
      <alignment horizontal="center" vertical="center"/>
    </xf>
    <xf numFmtId="0" fontId="6" fillId="7" borderId="148" xfId="0" applyFont="1" applyFill="1" applyBorder="1" applyAlignment="1">
      <alignment horizontal="center" vertical="center"/>
    </xf>
    <xf numFmtId="0" fontId="6" fillId="7" borderId="134" xfId="0" applyFont="1" applyFill="1" applyBorder="1" applyAlignment="1">
      <alignment horizontal="center" vertical="center"/>
    </xf>
    <xf numFmtId="0" fontId="6" fillId="7" borderId="126" xfId="0" applyFont="1" applyFill="1" applyBorder="1" applyAlignment="1">
      <alignment horizontal="center" vertical="center"/>
    </xf>
  </cellXfs>
  <cellStyles count="4">
    <cellStyle name="Euro" xfId="1" xr:uid="{00000000-0005-0000-0000-000000000000}"/>
    <cellStyle name="Moneda" xfId="2" builtinId="4"/>
    <cellStyle name="Normal" xfId="0" builtinId="0"/>
    <cellStyle name="Normal 2" xfId="3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2323DC"/>
      <rgbColor rgb="00FF00FF"/>
      <rgbColor rgb="00FFFF00"/>
      <rgbColor rgb="0000FFFF"/>
      <rgbColor rgb="00800080"/>
      <rgbColor rgb="00800000"/>
      <rgbColor rgb="00008080"/>
      <rgbColor rgb="002300DC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33CC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62948"/>
      <color rgb="FF000099"/>
      <color rgb="FF000066"/>
      <color rgb="FFFFCCFF"/>
      <color rgb="FF003399"/>
      <color rgb="FFFFFFCC"/>
      <color rgb="FF0066CC"/>
      <color rgb="FF0033CC"/>
      <color rgb="FF0000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123825</xdr:rowOff>
    </xdr:to>
    <xdr:sp macro="" textlink="">
      <xdr:nvSpPr>
        <xdr:cNvPr id="84900" name="Line 1">
          <a:extLst>
            <a:ext uri="{FF2B5EF4-FFF2-40B4-BE49-F238E27FC236}">
              <a16:creationId xmlns:a16="http://schemas.microsoft.com/office/drawing/2014/main" id="{00000000-0008-0000-0F00-0000A44B0100}"/>
            </a:ext>
          </a:extLst>
        </xdr:cNvPr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123825</xdr:rowOff>
    </xdr:to>
    <xdr:sp macro="" textlink="">
      <xdr:nvSpPr>
        <xdr:cNvPr id="84901" name="Line 1">
          <a:extLst>
            <a:ext uri="{FF2B5EF4-FFF2-40B4-BE49-F238E27FC236}">
              <a16:creationId xmlns:a16="http://schemas.microsoft.com/office/drawing/2014/main" id="{00000000-0008-0000-0F00-0000A54B0100}"/>
            </a:ext>
          </a:extLst>
        </xdr:cNvPr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123825</xdr:rowOff>
    </xdr:to>
    <xdr:sp macro="" textlink="">
      <xdr:nvSpPr>
        <xdr:cNvPr id="84902" name="Line 1">
          <a:extLst>
            <a:ext uri="{FF2B5EF4-FFF2-40B4-BE49-F238E27FC236}">
              <a16:creationId xmlns:a16="http://schemas.microsoft.com/office/drawing/2014/main" id="{00000000-0008-0000-0F00-0000A64B0100}"/>
            </a:ext>
          </a:extLst>
        </xdr:cNvPr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123825</xdr:rowOff>
    </xdr:to>
    <xdr:sp macro="" textlink="">
      <xdr:nvSpPr>
        <xdr:cNvPr id="84903" name="Line 1">
          <a:extLst>
            <a:ext uri="{FF2B5EF4-FFF2-40B4-BE49-F238E27FC236}">
              <a16:creationId xmlns:a16="http://schemas.microsoft.com/office/drawing/2014/main" id="{00000000-0008-0000-0F00-0000A74B0100}"/>
            </a:ext>
          </a:extLst>
        </xdr:cNvPr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123825</xdr:rowOff>
    </xdr:to>
    <xdr:sp macro="" textlink="">
      <xdr:nvSpPr>
        <xdr:cNvPr id="84904" name="Line 1">
          <a:extLst>
            <a:ext uri="{FF2B5EF4-FFF2-40B4-BE49-F238E27FC236}">
              <a16:creationId xmlns:a16="http://schemas.microsoft.com/office/drawing/2014/main" id="{00000000-0008-0000-0F00-0000A84B0100}"/>
            </a:ext>
          </a:extLst>
        </xdr:cNvPr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123825</xdr:rowOff>
    </xdr:to>
    <xdr:sp macro="" textlink="">
      <xdr:nvSpPr>
        <xdr:cNvPr id="84905" name="Line 1">
          <a:extLst>
            <a:ext uri="{FF2B5EF4-FFF2-40B4-BE49-F238E27FC236}">
              <a16:creationId xmlns:a16="http://schemas.microsoft.com/office/drawing/2014/main" id="{00000000-0008-0000-0F00-0000A94B0100}"/>
            </a:ext>
          </a:extLst>
        </xdr:cNvPr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39</xdr:row>
      <xdr:rowOff>0</xdr:rowOff>
    </xdr:from>
    <xdr:to>
      <xdr:col>0</xdr:col>
      <xdr:colOff>238125</xdr:colOff>
      <xdr:row>40</xdr:row>
      <xdr:rowOff>38100</xdr:rowOff>
    </xdr:to>
    <xdr:sp macro="" textlink="">
      <xdr:nvSpPr>
        <xdr:cNvPr id="50827" name="Text Box 1">
          <a:extLst>
            <a:ext uri="{FF2B5EF4-FFF2-40B4-BE49-F238E27FC236}">
              <a16:creationId xmlns:a16="http://schemas.microsoft.com/office/drawing/2014/main" id="{00000000-0008-0000-1000-00008BC60000}"/>
            </a:ext>
          </a:extLst>
        </xdr:cNvPr>
        <xdr:cNvSpPr txBox="1">
          <a:spLocks noChangeArrowheads="1"/>
        </xdr:cNvSpPr>
      </xdr:nvSpPr>
      <xdr:spPr bwMode="auto">
        <a:xfrm>
          <a:off x="133350" y="106013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57</xdr:row>
      <xdr:rowOff>209550</xdr:rowOff>
    </xdr:from>
    <xdr:to>
      <xdr:col>11</xdr:col>
      <xdr:colOff>771525</xdr:colOff>
      <xdr:row>59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6632D34-376C-8AD6-98FA-10130424C548}"/>
            </a:ext>
          </a:extLst>
        </xdr:cNvPr>
        <xdr:cNvSpPr txBox="1"/>
      </xdr:nvSpPr>
      <xdr:spPr>
        <a:xfrm>
          <a:off x="104775" y="11410950"/>
          <a:ext cx="8877300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1100" b="1"/>
            <a:t>(P)</a:t>
          </a:r>
          <a:r>
            <a:rPr lang="es-PA" sz="1100" baseline="0"/>
            <a:t> Preliminar: Se esta trabajando en los ajustes por la contención del Gasto y el Sistema de Información Presupuestaria Administrativo y Financiero.</a:t>
          </a:r>
          <a:endParaRPr lang="es-PA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45</xdr:row>
      <xdr:rowOff>28575</xdr:rowOff>
    </xdr:from>
    <xdr:to>
      <xdr:col>2</xdr:col>
      <xdr:colOff>800100</xdr:colOff>
      <xdr:row>48</xdr:row>
      <xdr:rowOff>104775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64655BE-0E62-37F2-B641-BA87FA141357}"/>
            </a:ext>
          </a:extLst>
        </xdr:cNvPr>
        <xdr:cNvSpPr txBox="1"/>
      </xdr:nvSpPr>
      <xdr:spPr>
        <a:xfrm>
          <a:off x="47625" y="12534900"/>
          <a:ext cx="6400800" cy="561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1100"/>
            <a:t>NOTA: Se</a:t>
          </a:r>
          <a:r>
            <a:rPr lang="es-PA" sz="1100" baseline="0"/>
            <a:t> esta en proceso de liberación de topes presupuestarios para compensar aquellos compromisos que habían sido registrado en nuestro sistema (SIPAF) y no el SRPG.</a:t>
          </a:r>
          <a:endParaRPr lang="es-PA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pre05\COPIA%20MAYRA\EJECUCION%20PRESUP%20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RESO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2">
    <tabColor theme="8" tint="0.39997558519241921"/>
  </sheetPr>
  <dimension ref="A1:N127"/>
  <sheetViews>
    <sheetView showGridLines="0" showZeros="0" tabSelected="1" topLeftCell="A235" workbookViewId="0">
      <pane ySplit="1830" topLeftCell="A5" activePane="bottomLeft"/>
      <selection activeCell="F203" sqref="F203"/>
      <selection pane="bottomLeft" activeCell="Q4" sqref="Q4"/>
    </sheetView>
  </sheetViews>
  <sheetFormatPr baseColWidth="10" defaultColWidth="11" defaultRowHeight="12.75" x14ac:dyDescent="0.2"/>
  <cols>
    <col min="1" max="1" width="14.85546875" style="2" customWidth="1"/>
    <col min="2" max="2" width="41.140625" style="9" customWidth="1"/>
    <col min="3" max="4" width="12.85546875" style="9" customWidth="1"/>
    <col min="5" max="6" width="12.42578125" style="9" customWidth="1"/>
    <col min="7" max="7" width="11.5703125" style="9" customWidth="1"/>
    <col min="8" max="8" width="13" style="9" customWidth="1"/>
    <col min="9" max="9" width="12.7109375" style="2" customWidth="1"/>
    <col min="10" max="10" width="17.5703125" style="2" hidden="1" customWidth="1"/>
    <col min="11" max="11" width="11" style="2"/>
    <col min="12" max="12" width="11" style="2" customWidth="1"/>
    <col min="13" max="13" width="12.7109375" style="2" hidden="1" customWidth="1"/>
    <col min="14" max="14" width="11" style="2" hidden="1" customWidth="1"/>
    <col min="15" max="16384" width="11" style="2"/>
  </cols>
  <sheetData>
    <row r="1" spans="1:14" ht="21.75" customHeight="1" x14ac:dyDescent="0.25">
      <c r="A1"/>
      <c r="B1" s="387" t="s">
        <v>168</v>
      </c>
      <c r="C1" s="387"/>
      <c r="D1" s="387"/>
      <c r="E1" s="387"/>
      <c r="F1" s="387"/>
      <c r="G1" s="387"/>
      <c r="H1" s="387"/>
      <c r="I1" s="387"/>
      <c r="J1" s="13"/>
      <c r="K1" s="13"/>
      <c r="L1" s="13"/>
      <c r="M1" s="13"/>
    </row>
    <row r="2" spans="1:14" ht="18" customHeight="1" x14ac:dyDescent="0.25">
      <c r="A2"/>
      <c r="B2" s="387" t="s">
        <v>169</v>
      </c>
      <c r="C2" s="387"/>
      <c r="D2" s="387"/>
      <c r="E2" s="387"/>
      <c r="F2" s="387"/>
      <c r="G2" s="387"/>
      <c r="H2" s="387"/>
      <c r="I2" s="387"/>
      <c r="J2" s="13"/>
      <c r="K2" s="13"/>
      <c r="L2" s="13"/>
      <c r="M2" s="13"/>
    </row>
    <row r="3" spans="1:14" ht="15" x14ac:dyDescent="0.25">
      <c r="A3"/>
      <c r="B3" s="388" t="s">
        <v>277</v>
      </c>
      <c r="C3" s="388"/>
      <c r="D3" s="388"/>
      <c r="E3" s="388"/>
      <c r="F3" s="388"/>
      <c r="G3" s="388"/>
      <c r="H3" s="388"/>
      <c r="I3" s="388"/>
    </row>
    <row r="4" spans="1:14" ht="20.25" customHeight="1" x14ac:dyDescent="0.25">
      <c r="A4"/>
      <c r="B4" s="388" t="s">
        <v>298</v>
      </c>
      <c r="C4" s="388"/>
      <c r="D4" s="388"/>
      <c r="E4" s="388"/>
      <c r="F4" s="388"/>
      <c r="G4" s="388"/>
      <c r="H4" s="388"/>
      <c r="I4" s="388"/>
    </row>
    <row r="5" spans="1:14" ht="9.75" customHeight="1" x14ac:dyDescent="0.25">
      <c r="A5"/>
      <c r="B5" s="65"/>
      <c r="C5" s="65"/>
      <c r="D5" s="65"/>
      <c r="E5" s="65"/>
      <c r="F5" s="65"/>
      <c r="G5" s="65"/>
      <c r="H5"/>
      <c r="I5" t="s">
        <v>6</v>
      </c>
    </row>
    <row r="6" spans="1:14" ht="24" customHeight="1" x14ac:dyDescent="0.2">
      <c r="A6" s="385" t="s">
        <v>191</v>
      </c>
      <c r="B6" s="389" t="s">
        <v>0</v>
      </c>
      <c r="C6" s="393" t="s">
        <v>29</v>
      </c>
      <c r="D6" s="394"/>
      <c r="E6" s="395"/>
      <c r="F6" s="391" t="s">
        <v>30</v>
      </c>
      <c r="G6" s="391"/>
      <c r="H6" s="392" t="s">
        <v>1</v>
      </c>
      <c r="I6" s="392"/>
    </row>
    <row r="7" spans="1:14" ht="34.5" customHeight="1" x14ac:dyDescent="0.2">
      <c r="A7" s="386"/>
      <c r="B7" s="390"/>
      <c r="C7" s="66" t="s">
        <v>74</v>
      </c>
      <c r="D7" s="67" t="s">
        <v>287</v>
      </c>
      <c r="E7" s="68" t="s">
        <v>2</v>
      </c>
      <c r="F7" s="69" t="s">
        <v>31</v>
      </c>
      <c r="G7" s="70" t="s">
        <v>3</v>
      </c>
      <c r="H7" s="71" t="s">
        <v>4</v>
      </c>
      <c r="I7" s="72" t="s">
        <v>161</v>
      </c>
    </row>
    <row r="8" spans="1:14" ht="8.25" customHeight="1" x14ac:dyDescent="0.2">
      <c r="A8" s="43"/>
      <c r="B8" s="73" t="s">
        <v>6</v>
      </c>
      <c r="C8" s="73"/>
      <c r="D8" s="64"/>
      <c r="E8" s="74"/>
      <c r="F8" s="64"/>
      <c r="G8" s="64"/>
      <c r="H8" s="75"/>
      <c r="I8" s="76"/>
    </row>
    <row r="9" spans="1:14" ht="21.75" customHeight="1" x14ac:dyDescent="0.2">
      <c r="A9" s="43"/>
      <c r="B9" s="77" t="s">
        <v>7</v>
      </c>
      <c r="C9" s="78">
        <f>+C11+C34</f>
        <v>198000000</v>
      </c>
      <c r="D9" s="79">
        <f>+D11+D34</f>
        <v>166370498</v>
      </c>
      <c r="E9" s="79">
        <f>+E11+E34</f>
        <v>106824852</v>
      </c>
      <c r="F9" s="79">
        <f>+F11+F34</f>
        <v>11278437.049999999</v>
      </c>
      <c r="G9" s="79">
        <f>J9+F9</f>
        <v>56080016.839999996</v>
      </c>
      <c r="H9" s="381">
        <f>+G9-E9</f>
        <v>-50744835.160000004</v>
      </c>
      <c r="I9" s="81">
        <f>+G9/E9*100</f>
        <v>52.497163150761963</v>
      </c>
      <c r="J9" s="44">
        <v>44801579.789999999</v>
      </c>
      <c r="L9" s="44"/>
      <c r="N9" s="2" t="s">
        <v>6</v>
      </c>
    </row>
    <row r="10" spans="1:14" ht="9.9499999999999993" customHeight="1" x14ac:dyDescent="0.2">
      <c r="A10" s="43"/>
      <c r="B10" s="77"/>
      <c r="C10" s="78"/>
      <c r="D10" s="82"/>
      <c r="E10" s="82"/>
      <c r="F10" s="82"/>
      <c r="G10" s="82"/>
      <c r="H10" s="382"/>
      <c r="I10" s="83"/>
      <c r="N10" s="2" t="s">
        <v>6</v>
      </c>
    </row>
    <row r="11" spans="1:14" ht="21" customHeight="1" x14ac:dyDescent="0.2">
      <c r="A11" s="84" t="s">
        <v>208</v>
      </c>
      <c r="B11" s="84" t="s">
        <v>8</v>
      </c>
      <c r="C11" s="85">
        <f t="shared" ref="C11:G11" si="0">+C13</f>
        <v>141094806</v>
      </c>
      <c r="D11" s="82">
        <f t="shared" si="0"/>
        <v>140457693</v>
      </c>
      <c r="E11" s="82">
        <f t="shared" si="0"/>
        <v>81752047</v>
      </c>
      <c r="F11" s="82">
        <f>+F13</f>
        <v>10560279.049999999</v>
      </c>
      <c r="G11" s="82">
        <f t="shared" si="0"/>
        <v>43193343.839999996</v>
      </c>
      <c r="H11" s="381">
        <f t="shared" ref="H11:H45" si="1">+G11-E11</f>
        <v>-38558703.160000004</v>
      </c>
      <c r="I11" s="81">
        <f>+G11/E11*100</f>
        <v>52.834571640756586</v>
      </c>
      <c r="J11" s="2">
        <v>32633064.789999999</v>
      </c>
      <c r="M11" s="326">
        <v>77462408</v>
      </c>
    </row>
    <row r="12" spans="1:14" ht="9.9499999999999993" customHeight="1" x14ac:dyDescent="0.2">
      <c r="A12" s="43"/>
      <c r="B12" s="86"/>
      <c r="C12" s="87"/>
      <c r="D12" s="89"/>
      <c r="E12" s="89" t="s">
        <v>6</v>
      </c>
      <c r="F12" s="89"/>
      <c r="G12" s="89"/>
      <c r="H12" s="383"/>
      <c r="I12" s="91" t="s">
        <v>6</v>
      </c>
      <c r="M12" s="326"/>
      <c r="N12" s="2">
        <f>141094806-140457693</f>
        <v>637113</v>
      </c>
    </row>
    <row r="13" spans="1:14" ht="21" customHeight="1" x14ac:dyDescent="0.2">
      <c r="A13" s="84" t="s">
        <v>193</v>
      </c>
      <c r="B13" s="77" t="s">
        <v>209</v>
      </c>
      <c r="C13" s="78">
        <f>+C15+C21+C26+C31</f>
        <v>141094806</v>
      </c>
      <c r="D13" s="82">
        <f>+D15+D21+D26+D31</f>
        <v>140457693</v>
      </c>
      <c r="E13" s="82">
        <f>+E15+E21+E26+E31</f>
        <v>81752047</v>
      </c>
      <c r="F13" s="82">
        <f>+F15+F21+F26+F31</f>
        <v>10560279.049999999</v>
      </c>
      <c r="G13" s="82">
        <f>J13+F13</f>
        <v>43193343.839999996</v>
      </c>
      <c r="H13" s="381">
        <f t="shared" si="1"/>
        <v>-38558703.160000004</v>
      </c>
      <c r="I13" s="81">
        <f>+G13/E13*100</f>
        <v>52.834571640756586</v>
      </c>
      <c r="J13" s="54">
        <v>32633064.789999999</v>
      </c>
      <c r="K13" s="3"/>
      <c r="L13" s="326" t="s">
        <v>6</v>
      </c>
      <c r="M13" s="326">
        <v>76576849</v>
      </c>
    </row>
    <row r="14" spans="1:14" ht="9.9499999999999993" customHeight="1" x14ac:dyDescent="0.2">
      <c r="A14" s="84"/>
      <c r="B14" s="92"/>
      <c r="C14" s="93"/>
      <c r="D14" s="89"/>
      <c r="E14" s="89"/>
      <c r="F14" s="89"/>
      <c r="G14" s="89" t="s">
        <v>6</v>
      </c>
      <c r="H14" s="383" t="s">
        <v>6</v>
      </c>
      <c r="I14" s="91" t="s">
        <v>6</v>
      </c>
      <c r="J14" s="3" t="s">
        <v>6</v>
      </c>
      <c r="K14" s="3"/>
      <c r="M14" s="326"/>
    </row>
    <row r="15" spans="1:14" ht="21" customHeight="1" x14ac:dyDescent="0.2">
      <c r="A15" s="84" t="s">
        <v>192</v>
      </c>
      <c r="B15" s="77" t="s">
        <v>251</v>
      </c>
      <c r="C15" s="78">
        <f>+C17</f>
        <v>5476492</v>
      </c>
      <c r="D15" s="82">
        <f>SUM(D18:D19)</f>
        <v>5476492</v>
      </c>
      <c r="E15" s="82">
        <f>E17</f>
        <v>3274226</v>
      </c>
      <c r="F15" s="82">
        <f>SUM(F18:F19)</f>
        <v>92869.54</v>
      </c>
      <c r="G15" s="82">
        <f>G17</f>
        <v>1049046.05</v>
      </c>
      <c r="H15" s="381">
        <f t="shared" si="1"/>
        <v>-2225179.9500000002</v>
      </c>
      <c r="I15" s="81">
        <f>+G15/E15*100</f>
        <v>32.03951254433872</v>
      </c>
      <c r="J15" s="3">
        <v>956176.51</v>
      </c>
      <c r="K15" s="3"/>
      <c r="M15" s="326">
        <f>+M11-M13</f>
        <v>885559</v>
      </c>
    </row>
    <row r="16" spans="1:14" ht="11.45" customHeight="1" x14ac:dyDescent="0.2">
      <c r="A16" s="84"/>
      <c r="B16" s="77"/>
      <c r="C16" s="78"/>
      <c r="D16" s="89"/>
      <c r="E16" s="82"/>
      <c r="F16" s="82"/>
      <c r="G16" s="82"/>
      <c r="H16" s="381"/>
      <c r="I16" s="81"/>
      <c r="J16" s="3"/>
      <c r="K16" s="3"/>
    </row>
    <row r="17" spans="1:14" ht="19.149999999999999" customHeight="1" x14ac:dyDescent="0.2">
      <c r="A17" s="84" t="s">
        <v>212</v>
      </c>
      <c r="B17" s="94" t="s">
        <v>252</v>
      </c>
      <c r="C17" s="95">
        <f>+C18+C19</f>
        <v>5476492</v>
      </c>
      <c r="D17" s="82">
        <f>+D18+D19</f>
        <v>5476492</v>
      </c>
      <c r="E17" s="82">
        <f>SUM(E18:E19)</f>
        <v>3274226</v>
      </c>
      <c r="F17" s="82">
        <f>SUM(F18:F19)</f>
        <v>92869.54</v>
      </c>
      <c r="G17" s="96">
        <f>J17+F17</f>
        <v>1049046.05</v>
      </c>
      <c r="H17" s="381">
        <f t="shared" si="1"/>
        <v>-2225179.9500000002</v>
      </c>
      <c r="I17" s="91">
        <f>+G17/E17*100</f>
        <v>32.03951254433872</v>
      </c>
      <c r="J17" s="2">
        <v>956176.51</v>
      </c>
      <c r="M17" s="2">
        <v>5559</v>
      </c>
    </row>
    <row r="18" spans="1:14" ht="24.95" customHeight="1" x14ac:dyDescent="0.2">
      <c r="A18" s="86" t="s">
        <v>237</v>
      </c>
      <c r="B18" s="92" t="s">
        <v>253</v>
      </c>
      <c r="C18" s="93">
        <v>700000</v>
      </c>
      <c r="D18" s="89">
        <v>700000</v>
      </c>
      <c r="E18" s="89">
        <f>58333+58333+58333+58333+58333+58333+58333</f>
        <v>408331</v>
      </c>
      <c r="F18" s="97">
        <v>1558.75</v>
      </c>
      <c r="G18" s="97">
        <f>F18+J18</f>
        <v>375737.54000000004</v>
      </c>
      <c r="H18" s="383">
        <f t="shared" si="1"/>
        <v>-32593.459999999963</v>
      </c>
      <c r="I18" s="91">
        <f>+G18/E18*100</f>
        <v>92.017882551165613</v>
      </c>
      <c r="J18" s="2">
        <v>374178.79000000004</v>
      </c>
      <c r="M18" s="326">
        <v>250000</v>
      </c>
      <c r="N18" s="2" t="s">
        <v>6</v>
      </c>
    </row>
    <row r="19" spans="1:14" ht="24.95" customHeight="1" x14ac:dyDescent="0.2">
      <c r="A19" s="86" t="s">
        <v>194</v>
      </c>
      <c r="B19" s="92" t="s">
        <v>254</v>
      </c>
      <c r="C19" s="93">
        <v>4776492</v>
      </c>
      <c r="D19" s="89">
        <v>4776492</v>
      </c>
      <c r="E19" s="89">
        <f>318433+318433+318433+477649+477649+477649+477649</f>
        <v>2865895</v>
      </c>
      <c r="F19" s="97">
        <v>91310.79</v>
      </c>
      <c r="G19" s="97">
        <f>J19+F19</f>
        <v>673308.51</v>
      </c>
      <c r="H19" s="383">
        <f t="shared" si="1"/>
        <v>-2192586.4900000002</v>
      </c>
      <c r="I19" s="91">
        <f>+G19/E19*100</f>
        <v>23.493830374106519</v>
      </c>
      <c r="J19" s="2">
        <v>581997.72</v>
      </c>
    </row>
    <row r="20" spans="1:14" ht="9.9499999999999993" customHeight="1" x14ac:dyDescent="0.2">
      <c r="A20" s="84"/>
      <c r="B20" s="92" t="s">
        <v>6</v>
      </c>
      <c r="C20" s="93"/>
      <c r="D20" s="89" t="s">
        <v>6</v>
      </c>
      <c r="E20" s="89"/>
      <c r="F20" s="89"/>
      <c r="G20" s="89"/>
      <c r="H20" s="383"/>
      <c r="I20" s="91" t="s">
        <v>6</v>
      </c>
    </row>
    <row r="21" spans="1:14" ht="24.95" customHeight="1" x14ac:dyDescent="0.2">
      <c r="A21" s="84" t="s">
        <v>195</v>
      </c>
      <c r="B21" s="77" t="s">
        <v>196</v>
      </c>
      <c r="C21" s="78">
        <f>+C23</f>
        <v>127866634</v>
      </c>
      <c r="D21" s="82">
        <f>SUM(D23:D23)</f>
        <v>127866634</v>
      </c>
      <c r="E21" s="82">
        <f>SUM(E23)</f>
        <v>73829209</v>
      </c>
      <c r="F21" s="82">
        <f>F23</f>
        <v>10063582</v>
      </c>
      <c r="G21" s="96">
        <f>G23</f>
        <v>36955674</v>
      </c>
      <c r="H21" s="381">
        <f>+G21-E21</f>
        <v>-36873535</v>
      </c>
      <c r="I21" s="81">
        <f>+G21/E21*100</f>
        <v>50.055627712332665</v>
      </c>
      <c r="J21" s="2">
        <v>26892092</v>
      </c>
      <c r="L21" s="2" t="s">
        <v>6</v>
      </c>
      <c r="M21" s="326">
        <f>+M15-M17-M18</f>
        <v>630000</v>
      </c>
    </row>
    <row r="22" spans="1:14" ht="5.25" customHeight="1" x14ac:dyDescent="0.2">
      <c r="A22" s="84"/>
      <c r="B22" s="92"/>
      <c r="C22" s="93"/>
      <c r="D22" s="89"/>
      <c r="E22" s="89"/>
      <c r="F22" s="89"/>
      <c r="G22" s="97">
        <f>F22</f>
        <v>0</v>
      </c>
      <c r="H22" s="383">
        <f t="shared" si="1"/>
        <v>0</v>
      </c>
      <c r="I22" s="91" t="s">
        <v>6</v>
      </c>
      <c r="J22" s="2">
        <v>0</v>
      </c>
    </row>
    <row r="23" spans="1:14" ht="24.75" customHeight="1" x14ac:dyDescent="0.2">
      <c r="A23" s="84" t="s">
        <v>197</v>
      </c>
      <c r="B23" s="77" t="s">
        <v>255</v>
      </c>
      <c r="C23" s="78">
        <f>+C25</f>
        <v>127866634</v>
      </c>
      <c r="D23" s="82">
        <f>+D25</f>
        <v>127866634</v>
      </c>
      <c r="E23" s="82">
        <f>E25</f>
        <v>73829209</v>
      </c>
      <c r="F23" s="82">
        <f>F25</f>
        <v>10063582</v>
      </c>
      <c r="G23" s="96">
        <f>G25</f>
        <v>36955674</v>
      </c>
      <c r="H23" s="381">
        <f t="shared" si="1"/>
        <v>-36873535</v>
      </c>
      <c r="I23" s="81">
        <f>+G23/E23*100</f>
        <v>50.055627712332665</v>
      </c>
      <c r="J23" s="2">
        <v>26892092</v>
      </c>
    </row>
    <row r="24" spans="1:14" ht="10.15" customHeight="1" x14ac:dyDescent="0.2">
      <c r="A24" s="84"/>
      <c r="B24" s="92"/>
      <c r="C24" s="93"/>
      <c r="D24" s="89"/>
      <c r="E24" s="89"/>
      <c r="F24" s="89"/>
      <c r="G24" s="97">
        <f>F24</f>
        <v>0</v>
      </c>
      <c r="H24" s="383">
        <f t="shared" si="1"/>
        <v>0</v>
      </c>
      <c r="I24" s="91" t="s">
        <v>6</v>
      </c>
      <c r="J24" s="2">
        <v>0</v>
      </c>
    </row>
    <row r="25" spans="1:14" ht="22.15" customHeight="1" x14ac:dyDescent="0.2">
      <c r="A25" s="86" t="s">
        <v>198</v>
      </c>
      <c r="B25" s="92" t="s">
        <v>210</v>
      </c>
      <c r="C25" s="93">
        <v>127866634</v>
      </c>
      <c r="D25" s="89">
        <f>127866634</f>
        <v>127866634</v>
      </c>
      <c r="E25" s="89">
        <f>13488927+12100174+10105532+9486893+9401862+9558545+9687276</f>
        <v>73829209</v>
      </c>
      <c r="F25" s="89">
        <v>10063582</v>
      </c>
      <c r="G25" s="97">
        <f>J25+F25</f>
        <v>36955674</v>
      </c>
      <c r="H25" s="383">
        <f>G25-E25</f>
        <v>-36873535</v>
      </c>
      <c r="I25" s="91">
        <f>+G25/E25*100</f>
        <v>50.055627712332665</v>
      </c>
      <c r="J25" s="2">
        <v>26892092</v>
      </c>
    </row>
    <row r="26" spans="1:14" ht="24.95" customHeight="1" x14ac:dyDescent="0.2">
      <c r="A26" s="84" t="s">
        <v>199</v>
      </c>
      <c r="B26" s="77" t="s">
        <v>9</v>
      </c>
      <c r="C26" s="78">
        <f>+C27+C28+C29</f>
        <v>5251680</v>
      </c>
      <c r="D26" s="82">
        <f>SUM(D27:D29)</f>
        <v>4614567</v>
      </c>
      <c r="E26" s="82">
        <f>SUM(E27:E29)</f>
        <v>3148611</v>
      </c>
      <c r="F26" s="82">
        <f>F27+F28+F29</f>
        <v>342929.77</v>
      </c>
      <c r="G26" s="82">
        <f>J26+F26</f>
        <v>4684844.6099999994</v>
      </c>
      <c r="H26" s="79">
        <f t="shared" si="1"/>
        <v>1536233.6099999994</v>
      </c>
      <c r="I26" s="81">
        <f>+G26/E26*100</f>
        <v>148.79083538741367</v>
      </c>
      <c r="J26" s="2">
        <v>4341914.84</v>
      </c>
    </row>
    <row r="27" spans="1:14" ht="24.95" customHeight="1" x14ac:dyDescent="0.2">
      <c r="A27" s="86" t="s">
        <v>288</v>
      </c>
      <c r="B27" s="92" t="s">
        <v>256</v>
      </c>
      <c r="C27" s="93">
        <v>410082</v>
      </c>
      <c r="D27" s="89">
        <v>410082</v>
      </c>
      <c r="E27" s="89">
        <f>34173+34173+34173+34173+34173+34173+34173</f>
        <v>239211</v>
      </c>
      <c r="F27" s="89">
        <v>53203.64</v>
      </c>
      <c r="G27" s="89">
        <f>F27+J27</f>
        <v>489618.10999999993</v>
      </c>
      <c r="H27" s="380">
        <f>+G27-E27</f>
        <v>250407.10999999993</v>
      </c>
      <c r="I27" s="91">
        <f>+G27/E27*100</f>
        <v>204.68043275601872</v>
      </c>
      <c r="J27" s="2">
        <v>436414.46999999991</v>
      </c>
    </row>
    <row r="28" spans="1:14" ht="24.95" customHeight="1" x14ac:dyDescent="0.2">
      <c r="A28" s="86" t="s">
        <v>200</v>
      </c>
      <c r="B28" s="92" t="s">
        <v>257</v>
      </c>
      <c r="C28" s="93">
        <v>4774884</v>
      </c>
      <c r="D28" s="89">
        <f>4774884-637113</f>
        <v>4137771</v>
      </c>
      <c r="E28" s="89">
        <f>318326+318326+318326+477488+477488+477488+477486</f>
        <v>2864928</v>
      </c>
      <c r="F28" s="89">
        <v>287967.65000000002</v>
      </c>
      <c r="G28" s="89">
        <f>J28+F28</f>
        <v>4135037.61</v>
      </c>
      <c r="H28" s="380">
        <f t="shared" si="1"/>
        <v>1270109.6099999999</v>
      </c>
      <c r="I28" s="91">
        <f>+G28/E28*100</f>
        <v>144.33303768890525</v>
      </c>
      <c r="J28" s="2">
        <v>3847069.96</v>
      </c>
      <c r="L28" s="44">
        <f>+C28-D28</f>
        <v>637113</v>
      </c>
    </row>
    <row r="29" spans="1:14" ht="24.95" customHeight="1" x14ac:dyDescent="0.2">
      <c r="A29" s="86" t="s">
        <v>289</v>
      </c>
      <c r="B29" s="92" t="s">
        <v>258</v>
      </c>
      <c r="C29" s="93">
        <v>66714</v>
      </c>
      <c r="D29" s="89">
        <v>66714</v>
      </c>
      <c r="E29" s="89">
        <f>11118+5559+5559+5559+5559+5559+5559</f>
        <v>44472</v>
      </c>
      <c r="F29" s="89">
        <v>1758.48</v>
      </c>
      <c r="G29" s="89">
        <f>J29+F29</f>
        <v>60188.840000000004</v>
      </c>
      <c r="H29" s="380">
        <f t="shared" si="1"/>
        <v>15716.840000000004</v>
      </c>
      <c r="I29" s="91">
        <f>+G29/E29*100</f>
        <v>135.34097859327218</v>
      </c>
      <c r="J29" s="2">
        <v>58430.36</v>
      </c>
    </row>
    <row r="30" spans="1:14" ht="9.9499999999999993" customHeight="1" x14ac:dyDescent="0.2">
      <c r="A30" s="84" t="s">
        <v>6</v>
      </c>
      <c r="B30" s="92"/>
      <c r="C30" s="93"/>
      <c r="D30" s="89"/>
      <c r="E30" s="89"/>
      <c r="F30" s="89"/>
      <c r="G30" s="89">
        <f>F30</f>
        <v>0</v>
      </c>
      <c r="H30" s="380">
        <f>+G30-E30</f>
        <v>0</v>
      </c>
      <c r="I30" s="91" t="s">
        <v>6</v>
      </c>
      <c r="J30" s="2">
        <v>0</v>
      </c>
    </row>
    <row r="31" spans="1:14" ht="24.95" customHeight="1" x14ac:dyDescent="0.2">
      <c r="A31" s="84" t="s">
        <v>201</v>
      </c>
      <c r="B31" s="77" t="s">
        <v>10</v>
      </c>
      <c r="C31" s="78">
        <f>+C32</f>
        <v>2500000</v>
      </c>
      <c r="D31" s="82">
        <f>SUM(D32)</f>
        <v>2500000</v>
      </c>
      <c r="E31" s="82">
        <f>SUM(E32)</f>
        <v>1500001</v>
      </c>
      <c r="F31" s="82">
        <f>F32</f>
        <v>60897.74</v>
      </c>
      <c r="G31" s="82">
        <f>J31+F31</f>
        <v>503779.17999999993</v>
      </c>
      <c r="H31" s="381">
        <f t="shared" si="1"/>
        <v>-996221.82000000007</v>
      </c>
      <c r="I31" s="81">
        <f>+G31/E31*100</f>
        <v>33.585256276495812</v>
      </c>
      <c r="J31" s="2">
        <v>442881.43999999994</v>
      </c>
    </row>
    <row r="32" spans="1:14" ht="24.95" customHeight="1" x14ac:dyDescent="0.2">
      <c r="A32" s="84" t="s">
        <v>290</v>
      </c>
      <c r="B32" s="92" t="s">
        <v>259</v>
      </c>
      <c r="C32" s="93">
        <v>2500000</v>
      </c>
      <c r="D32" s="89">
        <v>2500000</v>
      </c>
      <c r="E32" s="89">
        <f>166667+166667+166667+250000+250000+250000+250000</f>
        <v>1500001</v>
      </c>
      <c r="F32" s="89">
        <v>60897.74</v>
      </c>
      <c r="G32" s="89">
        <f>J32+F32</f>
        <v>503779.17999999993</v>
      </c>
      <c r="H32" s="383">
        <f t="shared" si="1"/>
        <v>-996221.82000000007</v>
      </c>
      <c r="I32" s="91">
        <f>+G32/E32*100</f>
        <v>33.585256276495812</v>
      </c>
      <c r="J32" s="2">
        <v>442881.43999999994</v>
      </c>
    </row>
    <row r="33" spans="1:10" ht="9.9499999999999993" customHeight="1" x14ac:dyDescent="0.2">
      <c r="A33" s="84"/>
      <c r="B33" s="92"/>
      <c r="C33" s="93"/>
      <c r="D33" s="89"/>
      <c r="E33" s="89"/>
      <c r="F33" s="89"/>
      <c r="G33" s="89">
        <f>F33</f>
        <v>0</v>
      </c>
      <c r="H33" s="383"/>
      <c r="I33" s="91"/>
      <c r="J33" s="2">
        <v>0</v>
      </c>
    </row>
    <row r="34" spans="1:10" ht="24.95" customHeight="1" x14ac:dyDescent="0.2">
      <c r="A34" s="84" t="s">
        <v>202</v>
      </c>
      <c r="B34" s="77" t="s">
        <v>11</v>
      </c>
      <c r="C34" s="78">
        <f>+C36+C40</f>
        <v>56905194</v>
      </c>
      <c r="D34" s="82">
        <f>+D40+D36</f>
        <v>25912805</v>
      </c>
      <c r="E34" s="82">
        <f>+E40+E36</f>
        <v>25072805</v>
      </c>
      <c r="F34" s="82">
        <f>+F40+F36</f>
        <v>718158</v>
      </c>
      <c r="G34" s="82">
        <f>G36+G40</f>
        <v>12886673</v>
      </c>
      <c r="H34" s="381">
        <f>G34-E34</f>
        <v>-12186132</v>
      </c>
      <c r="I34" s="81">
        <f>+G34/E34*100</f>
        <v>51.397013616944733</v>
      </c>
      <c r="J34" s="44">
        <v>12168515</v>
      </c>
    </row>
    <row r="35" spans="1:10" ht="9.9499999999999993" customHeight="1" x14ac:dyDescent="0.2">
      <c r="A35" s="84"/>
      <c r="B35" s="92"/>
      <c r="C35" s="93"/>
      <c r="D35" s="89"/>
      <c r="E35" s="89"/>
      <c r="F35" s="89"/>
      <c r="G35" s="89"/>
      <c r="H35" s="383"/>
      <c r="I35" s="91"/>
    </row>
    <row r="36" spans="1:10" ht="18" customHeight="1" x14ac:dyDescent="0.2">
      <c r="A36" s="84" t="s">
        <v>203</v>
      </c>
      <c r="B36" s="77" t="s">
        <v>249</v>
      </c>
      <c r="C36" s="78">
        <f>+C37</f>
        <v>54805194</v>
      </c>
      <c r="D36" s="82">
        <f>D37</f>
        <v>23812805</v>
      </c>
      <c r="E36" s="82">
        <f t="shared" ref="E36:E38" si="2">E37</f>
        <v>23392805</v>
      </c>
      <c r="F36" s="82">
        <f t="shared" ref="F36:G38" si="3">F37</f>
        <v>88158</v>
      </c>
      <c r="G36" s="82">
        <f t="shared" si="3"/>
        <v>11206673</v>
      </c>
      <c r="H36" s="381">
        <f>H37</f>
        <v>-12186132</v>
      </c>
      <c r="I36" s="81">
        <f>I37</f>
        <v>47.906495180890026</v>
      </c>
      <c r="J36" s="2">
        <v>11118515</v>
      </c>
    </row>
    <row r="37" spans="1:10" ht="18" customHeight="1" x14ac:dyDescent="0.2">
      <c r="A37" s="86" t="s">
        <v>204</v>
      </c>
      <c r="B37" s="92" t="s">
        <v>260</v>
      </c>
      <c r="C37" s="93">
        <f>+C38</f>
        <v>54805194</v>
      </c>
      <c r="D37" s="89">
        <f>D38</f>
        <v>23812805</v>
      </c>
      <c r="E37" s="89">
        <f t="shared" si="2"/>
        <v>23392805</v>
      </c>
      <c r="F37" s="89">
        <f>+F38</f>
        <v>88158</v>
      </c>
      <c r="G37" s="89">
        <f t="shared" si="3"/>
        <v>11206673</v>
      </c>
      <c r="H37" s="383">
        <f>H38</f>
        <v>-12186132</v>
      </c>
      <c r="I37" s="91">
        <f>G37/E37*100</f>
        <v>47.906495180890026</v>
      </c>
      <c r="J37" s="2">
        <v>11118515</v>
      </c>
    </row>
    <row r="38" spans="1:10" ht="18" customHeight="1" x14ac:dyDescent="0.2">
      <c r="A38" s="86" t="s">
        <v>205</v>
      </c>
      <c r="B38" s="92" t="s">
        <v>262</v>
      </c>
      <c r="C38" s="93">
        <f>+C39</f>
        <v>54805194</v>
      </c>
      <c r="D38" s="89">
        <f>D39</f>
        <v>23812805</v>
      </c>
      <c r="E38" s="89">
        <f t="shared" si="2"/>
        <v>23392805</v>
      </c>
      <c r="F38" s="89">
        <f>+F39</f>
        <v>88158</v>
      </c>
      <c r="G38" s="89">
        <f t="shared" si="3"/>
        <v>11206673</v>
      </c>
      <c r="H38" s="383">
        <f>H39</f>
        <v>-12186132</v>
      </c>
      <c r="I38" s="91">
        <f>G38/E38*100</f>
        <v>47.906495180890026</v>
      </c>
      <c r="J38" s="2">
        <v>11118515</v>
      </c>
    </row>
    <row r="39" spans="1:10" ht="18" customHeight="1" x14ac:dyDescent="0.2">
      <c r="A39" s="86" t="s">
        <v>206</v>
      </c>
      <c r="B39" s="92" t="s">
        <v>211</v>
      </c>
      <c r="C39" s="93">
        <v>54805194</v>
      </c>
      <c r="D39" s="89">
        <v>23812805</v>
      </c>
      <c r="E39" s="89">
        <f>23812805-420000</f>
        <v>23392805</v>
      </c>
      <c r="F39" s="89">
        <v>88158</v>
      </c>
      <c r="G39" s="89">
        <f>J39+F39</f>
        <v>11206673</v>
      </c>
      <c r="H39" s="383">
        <f>G39-E39</f>
        <v>-12186132</v>
      </c>
      <c r="I39" s="91">
        <f>G39/E39*100</f>
        <v>47.906495180890026</v>
      </c>
      <c r="J39" s="2">
        <v>11118515</v>
      </c>
    </row>
    <row r="40" spans="1:10" ht="24.95" customHeight="1" x14ac:dyDescent="0.2">
      <c r="A40" s="84" t="s">
        <v>207</v>
      </c>
      <c r="B40" s="77" t="s">
        <v>250</v>
      </c>
      <c r="C40" s="78">
        <f>+C41</f>
        <v>2100000</v>
      </c>
      <c r="D40" s="82">
        <f>SUM(D41)</f>
        <v>2100000</v>
      </c>
      <c r="E40" s="82">
        <f t="shared" ref="E40:E42" si="4">E41</f>
        <v>1680000</v>
      </c>
      <c r="F40" s="82">
        <f>F41</f>
        <v>630000</v>
      </c>
      <c r="G40" s="82">
        <f>G41</f>
        <v>1680000</v>
      </c>
      <c r="H40" s="79">
        <f t="shared" si="1"/>
        <v>0</v>
      </c>
      <c r="I40" s="81">
        <f>+G40/E40*100</f>
        <v>100</v>
      </c>
      <c r="J40" s="2">
        <v>1050000</v>
      </c>
    </row>
    <row r="41" spans="1:10" ht="24.95" customHeight="1" x14ac:dyDescent="0.2">
      <c r="A41" s="86" t="s">
        <v>238</v>
      </c>
      <c r="B41" s="92" t="s">
        <v>292</v>
      </c>
      <c r="C41" s="93">
        <f>+C42</f>
        <v>2100000</v>
      </c>
      <c r="D41" s="89">
        <f>+D42</f>
        <v>2100000</v>
      </c>
      <c r="E41" s="89">
        <f>+E42</f>
        <v>1680000</v>
      </c>
      <c r="F41" s="89">
        <f>+F42</f>
        <v>630000</v>
      </c>
      <c r="G41" s="89">
        <f>+G42</f>
        <v>1680000</v>
      </c>
      <c r="H41" s="380">
        <f t="shared" si="1"/>
        <v>0</v>
      </c>
      <c r="I41" s="91">
        <f>+G41/E41*100</f>
        <v>100</v>
      </c>
      <c r="J41" s="2">
        <v>1050000</v>
      </c>
    </row>
    <row r="42" spans="1:10" ht="17.45" customHeight="1" x14ac:dyDescent="0.2">
      <c r="A42" s="86" t="s">
        <v>239</v>
      </c>
      <c r="B42" s="92" t="s">
        <v>261</v>
      </c>
      <c r="C42" s="93">
        <f>+C43</f>
        <v>2100000</v>
      </c>
      <c r="D42" s="89">
        <f>D43</f>
        <v>2100000</v>
      </c>
      <c r="E42" s="89">
        <f t="shared" si="4"/>
        <v>1680000</v>
      </c>
      <c r="F42" s="89">
        <f>+F43</f>
        <v>630000</v>
      </c>
      <c r="G42" s="89">
        <f>G43</f>
        <v>1680000</v>
      </c>
      <c r="H42" s="380">
        <f t="shared" si="1"/>
        <v>0</v>
      </c>
      <c r="I42" s="91">
        <f>G42/E42*100</f>
        <v>100</v>
      </c>
      <c r="J42" s="2">
        <v>1050000</v>
      </c>
    </row>
    <row r="43" spans="1:10" ht="17.45" customHeight="1" x14ac:dyDescent="0.2">
      <c r="A43" s="86" t="s">
        <v>240</v>
      </c>
      <c r="B43" s="92" t="s">
        <v>291</v>
      </c>
      <c r="C43" s="93">
        <v>2100000</v>
      </c>
      <c r="D43" s="89">
        <v>2100000</v>
      </c>
      <c r="E43" s="89">
        <v>1680000</v>
      </c>
      <c r="F43" s="89">
        <v>630000</v>
      </c>
      <c r="G43" s="89">
        <f>J43+F43</f>
        <v>1680000</v>
      </c>
      <c r="H43" s="380">
        <f t="shared" si="1"/>
        <v>0</v>
      </c>
      <c r="I43" s="91">
        <f>G43/E43*100</f>
        <v>100</v>
      </c>
      <c r="J43" s="2">
        <v>1050000</v>
      </c>
    </row>
    <row r="44" spans="1:10" ht="16.899999999999999" customHeight="1" x14ac:dyDescent="0.2">
      <c r="A44" s="98"/>
      <c r="B44" s="92"/>
      <c r="C44" s="99"/>
      <c r="D44" s="99"/>
      <c r="E44" s="89"/>
      <c r="F44" s="89"/>
      <c r="G44" s="89"/>
      <c r="H44" s="380"/>
      <c r="I44" s="100"/>
    </row>
    <row r="45" spans="1:10" ht="24.6" hidden="1" customHeight="1" x14ac:dyDescent="0.2">
      <c r="A45" s="84"/>
      <c r="B45" s="77" t="s">
        <v>162</v>
      </c>
      <c r="C45" s="77"/>
      <c r="D45" s="82">
        <f>SUM(D47)</f>
        <v>5210534</v>
      </c>
      <c r="E45" s="82">
        <f>SUM(E47)</f>
        <v>4639377</v>
      </c>
      <c r="F45" s="82">
        <f>SUM(F47:F47)</f>
        <v>1797741</v>
      </c>
      <c r="G45" s="82" t="e">
        <f>#REF!+F45</f>
        <v>#REF!</v>
      </c>
      <c r="H45" s="80" t="e">
        <f t="shared" si="1"/>
        <v>#REF!</v>
      </c>
      <c r="I45" s="81" t="e">
        <f>+G45/E45*100</f>
        <v>#REF!</v>
      </c>
      <c r="J45" s="2">
        <v>4639377</v>
      </c>
    </row>
    <row r="46" spans="1:10" ht="9.6" hidden="1" customHeight="1" x14ac:dyDescent="0.2">
      <c r="A46" s="84"/>
      <c r="B46" s="92"/>
      <c r="C46" s="92"/>
      <c r="D46" s="89"/>
      <c r="E46" s="89"/>
      <c r="F46" s="89"/>
      <c r="G46" s="97">
        <f>F46</f>
        <v>0</v>
      </c>
      <c r="H46" s="90" t="s">
        <v>6</v>
      </c>
      <c r="I46" s="91" t="s">
        <v>6</v>
      </c>
      <c r="J46" s="2">
        <v>0</v>
      </c>
    </row>
    <row r="47" spans="1:10" ht="24.6" hidden="1" customHeight="1" x14ac:dyDescent="0.2">
      <c r="A47" s="84"/>
      <c r="B47" s="92" t="s">
        <v>32</v>
      </c>
      <c r="C47" s="92"/>
      <c r="D47" s="89">
        <v>5210534</v>
      </c>
      <c r="E47" s="89">
        <v>4639377</v>
      </c>
      <c r="F47" s="101">
        <f>1779848+17893</f>
        <v>1797741</v>
      </c>
      <c r="G47" s="97" t="e">
        <f>F47+#REF!</f>
        <v>#REF!</v>
      </c>
      <c r="H47" s="90" t="e">
        <f>+G47-E47</f>
        <v>#REF!</v>
      </c>
      <c r="I47" s="91" t="e">
        <f>+G47/E47*100</f>
        <v>#REF!</v>
      </c>
      <c r="J47" s="2">
        <v>4639377</v>
      </c>
    </row>
    <row r="48" spans="1:10" ht="7.15" hidden="1" customHeight="1" x14ac:dyDescent="0.2">
      <c r="A48" s="43"/>
      <c r="B48" s="102"/>
      <c r="C48" s="103"/>
      <c r="D48" s="104"/>
      <c r="E48" s="99" t="s">
        <v>6</v>
      </c>
      <c r="F48" s="105" t="s">
        <v>6</v>
      </c>
      <c r="G48" s="99" t="s">
        <v>6</v>
      </c>
      <c r="H48" s="99" t="s">
        <v>6</v>
      </c>
      <c r="I48" s="106"/>
      <c r="J48" s="2" t="s">
        <v>6</v>
      </c>
    </row>
    <row r="49" spans="1:9" ht="9" customHeight="1" x14ac:dyDescent="0.2">
      <c r="A49"/>
      <c r="B49" s="107" t="s">
        <v>6</v>
      </c>
      <c r="C49" s="108"/>
      <c r="D49" s="108"/>
      <c r="E49" s="109"/>
      <c r="F49" s="109"/>
      <c r="G49" s="109"/>
      <c r="H49" s="110"/>
      <c r="I49" s="108"/>
    </row>
    <row r="50" spans="1:9" x14ac:dyDescent="0.2">
      <c r="A50" s="384" t="s">
        <v>275</v>
      </c>
      <c r="B50" s="384"/>
      <c r="C50" s="40"/>
      <c r="D50" s="1"/>
      <c r="E50" s="1"/>
      <c r="F50" s="1"/>
      <c r="G50" s="1"/>
      <c r="H50" s="111"/>
      <c r="I50"/>
    </row>
    <row r="51" spans="1:9" ht="15.75" x14ac:dyDescent="0.25">
      <c r="B51" s="22" t="s">
        <v>6</v>
      </c>
      <c r="C51" s="22"/>
      <c r="D51" s="14"/>
      <c r="E51" s="13"/>
      <c r="F51" s="13"/>
      <c r="G51" s="13"/>
      <c r="H51" s="13"/>
      <c r="I51" s="3"/>
    </row>
    <row r="52" spans="1:9" ht="15.75" x14ac:dyDescent="0.25">
      <c r="B52" s="20" t="s">
        <v>6</v>
      </c>
      <c r="C52" s="20"/>
      <c r="D52" s="21" t="s">
        <v>6</v>
      </c>
      <c r="E52" s="13"/>
      <c r="F52" s="13"/>
      <c r="G52" s="13"/>
      <c r="H52" s="13"/>
      <c r="I52" s="3"/>
    </row>
    <row r="53" spans="1:9" ht="15.75" x14ac:dyDescent="0.25">
      <c r="B53" s="20" t="s">
        <v>6</v>
      </c>
      <c r="C53" s="20"/>
      <c r="D53" s="17"/>
      <c r="E53" s="13"/>
      <c r="F53" s="13"/>
      <c r="G53" s="13"/>
      <c r="H53" s="13"/>
      <c r="I53" s="3"/>
    </row>
    <row r="54" spans="1:9" ht="15.75" x14ac:dyDescent="0.25">
      <c r="B54" s="22" t="s">
        <v>6</v>
      </c>
      <c r="C54" s="22"/>
      <c r="D54" s="13"/>
      <c r="E54" s="13"/>
      <c r="F54" s="13"/>
      <c r="G54" s="13"/>
      <c r="H54" s="13"/>
      <c r="I54" s="3"/>
    </row>
    <row r="55" spans="1:9" ht="15.75" x14ac:dyDescent="0.25">
      <c r="B55" s="22" t="s">
        <v>6</v>
      </c>
      <c r="C55" s="22"/>
      <c r="D55" s="13"/>
      <c r="E55" s="13"/>
      <c r="F55" s="13"/>
      <c r="G55" s="13"/>
      <c r="H55" s="13"/>
      <c r="I55" s="3"/>
    </row>
    <row r="56" spans="1:9" ht="15.75" x14ac:dyDescent="0.25">
      <c r="B56" s="22" t="s">
        <v>6</v>
      </c>
      <c r="C56" s="22"/>
      <c r="D56" s="13"/>
      <c r="E56" s="13"/>
      <c r="F56" s="13"/>
      <c r="G56" s="13"/>
      <c r="H56" s="13"/>
      <c r="I56" s="3"/>
    </row>
    <row r="57" spans="1:9" ht="15.75" x14ac:dyDescent="0.25">
      <c r="B57" s="22" t="s">
        <v>6</v>
      </c>
      <c r="C57" s="22"/>
      <c r="D57" s="13"/>
      <c r="E57" s="13"/>
      <c r="F57" s="13"/>
      <c r="G57" s="13"/>
      <c r="H57" s="13"/>
      <c r="I57" s="3"/>
    </row>
    <row r="58" spans="1:9" x14ac:dyDescent="0.2">
      <c r="D58" s="11"/>
      <c r="E58" s="11"/>
      <c r="F58" s="11"/>
      <c r="G58" s="11"/>
      <c r="H58" s="11"/>
      <c r="I58" s="3"/>
    </row>
    <row r="127" spans="5:5" x14ac:dyDescent="0.2">
      <c r="E127" s="9" t="s">
        <v>6</v>
      </c>
    </row>
  </sheetData>
  <mergeCells count="10">
    <mergeCell ref="A50:B50"/>
    <mergeCell ref="A6:A7"/>
    <mergeCell ref="B1:I1"/>
    <mergeCell ref="B2:I2"/>
    <mergeCell ref="B3:I3"/>
    <mergeCell ref="B4:I4"/>
    <mergeCell ref="B6:B7"/>
    <mergeCell ref="F6:G6"/>
    <mergeCell ref="H6:I6"/>
    <mergeCell ref="C6:E6"/>
  </mergeCells>
  <phoneticPr fontId="2" type="noConversion"/>
  <pageMargins left="0.11811023622047245" right="0.11811023622047245" top="0.74803149606299213" bottom="0.98425196850393704" header="0.51181102362204722" footer="0.51181102362204722"/>
  <pageSetup scale="73" firstPageNumber="0" orientation="portrait" r:id="rId1"/>
  <headerFooter alignWithMargins="0">
    <oddFooter xml:space="preserve">&amp;R&amp;"Arial,Negrita" </oddFooter>
  </headerFooter>
  <ignoredErrors>
    <ignoredError sqref="E15:F15 E21 E41 G39:G41 G30 G22:G23 G18 H25 G27 E39 F37:F38 F4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3">
    <tabColor theme="8" tint="0.39997558519241921"/>
    <pageSetUpPr fitToPage="1"/>
  </sheetPr>
  <dimension ref="A1:Y70"/>
  <sheetViews>
    <sheetView showGridLines="0" showZeros="0" topLeftCell="A13" zoomScaleNormal="100" workbookViewId="0">
      <selection activeCell="F22" sqref="F22"/>
    </sheetView>
  </sheetViews>
  <sheetFormatPr baseColWidth="10" defaultColWidth="11.42578125" defaultRowHeight="12.75" x14ac:dyDescent="0.2"/>
  <cols>
    <col min="1" max="1" width="40.28515625" customWidth="1"/>
    <col min="2" max="2" width="17.42578125" customWidth="1"/>
    <col min="3" max="3" width="13.7109375" customWidth="1"/>
    <col min="4" max="4" width="12.5703125" customWidth="1"/>
    <col min="5" max="5" width="13.5703125" hidden="1" customWidth="1"/>
    <col min="6" max="6" width="12.7109375" customWidth="1"/>
    <col min="7" max="7" width="12.5703125" customWidth="1"/>
    <col min="8" max="8" width="12.28515625" customWidth="1"/>
    <col min="9" max="9" width="15" customWidth="1"/>
    <col min="10" max="10" width="9.85546875" customWidth="1"/>
    <col min="11" max="11" width="0.140625" customWidth="1"/>
    <col min="12" max="12" width="12" customWidth="1"/>
    <col min="13" max="13" width="24.28515625" customWidth="1"/>
    <col min="15" max="17" width="0" hidden="1" customWidth="1"/>
    <col min="18" max="18" width="22.42578125" bestFit="1" customWidth="1"/>
    <col min="20" max="20" width="1.42578125" customWidth="1"/>
    <col min="21" max="21" width="3.140625" customWidth="1"/>
    <col min="22" max="22" width="0.42578125" customWidth="1"/>
    <col min="23" max="23" width="1.5703125" customWidth="1"/>
    <col min="24" max="24" width="0.42578125" customWidth="1"/>
  </cols>
  <sheetData>
    <row r="1" spans="1:25" ht="15.75" x14ac:dyDescent="0.25">
      <c r="A1" s="387" t="s">
        <v>168</v>
      </c>
      <c r="B1" s="387"/>
      <c r="C1" s="387"/>
      <c r="D1" s="387"/>
      <c r="E1" s="387"/>
      <c r="F1" s="387"/>
      <c r="G1" s="387"/>
      <c r="H1" s="387"/>
      <c r="I1" s="387"/>
      <c r="J1" s="387"/>
    </row>
    <row r="2" spans="1:25" ht="15.75" x14ac:dyDescent="0.25">
      <c r="A2" s="387" t="s">
        <v>169</v>
      </c>
      <c r="B2" s="387"/>
      <c r="C2" s="387"/>
      <c r="D2" s="387"/>
      <c r="E2" s="387"/>
      <c r="F2" s="387"/>
      <c r="G2" s="387"/>
      <c r="H2" s="387"/>
      <c r="I2" s="387"/>
      <c r="J2" s="387"/>
    </row>
    <row r="3" spans="1:25" ht="15" x14ac:dyDescent="0.25">
      <c r="A3" s="396" t="s">
        <v>282</v>
      </c>
      <c r="B3" s="397"/>
      <c r="C3" s="397"/>
      <c r="D3" s="397"/>
      <c r="E3" s="397"/>
      <c r="F3" s="397"/>
      <c r="G3" s="397"/>
      <c r="H3" s="397"/>
      <c r="I3" s="397"/>
      <c r="J3" s="398"/>
    </row>
    <row r="4" spans="1:25" ht="15" x14ac:dyDescent="0.25">
      <c r="A4" s="396" t="s">
        <v>298</v>
      </c>
      <c r="B4" s="397"/>
      <c r="C4" s="397"/>
      <c r="D4" s="397"/>
      <c r="E4" s="397"/>
      <c r="F4" s="397"/>
      <c r="G4" s="397"/>
      <c r="H4" s="397"/>
      <c r="I4" s="397"/>
      <c r="J4" s="398"/>
    </row>
    <row r="5" spans="1:25" ht="15" thickBot="1" x14ac:dyDescent="0.25">
      <c r="A5" s="286"/>
      <c r="B5" s="287"/>
      <c r="C5" s="287"/>
      <c r="D5" s="287"/>
      <c r="E5" s="287"/>
      <c r="F5" s="287"/>
      <c r="G5" s="287"/>
      <c r="H5" s="287"/>
      <c r="I5" s="287"/>
    </row>
    <row r="6" spans="1:25" ht="21" customHeight="1" x14ac:dyDescent="0.2">
      <c r="A6" s="399" t="s">
        <v>0</v>
      </c>
      <c r="B6" s="401" t="s">
        <v>33</v>
      </c>
      <c r="C6" s="405" t="s">
        <v>29</v>
      </c>
      <c r="D6" s="406"/>
      <c r="E6" s="406"/>
      <c r="F6" s="407"/>
      <c r="G6" s="403" t="s">
        <v>34</v>
      </c>
      <c r="H6" s="403"/>
      <c r="I6" s="403" t="s">
        <v>1</v>
      </c>
      <c r="J6" s="404"/>
    </row>
    <row r="7" spans="1:25" ht="33" customHeight="1" thickBot="1" x14ac:dyDescent="0.25">
      <c r="A7" s="400"/>
      <c r="B7" s="402"/>
      <c r="C7" s="288" t="s">
        <v>74</v>
      </c>
      <c r="D7" s="288" t="s">
        <v>285</v>
      </c>
      <c r="E7" s="289" t="s">
        <v>12</v>
      </c>
      <c r="F7" s="289" t="s">
        <v>2</v>
      </c>
      <c r="G7" s="289" t="s">
        <v>31</v>
      </c>
      <c r="H7" s="289" t="s">
        <v>35</v>
      </c>
      <c r="I7" s="289" t="s">
        <v>163</v>
      </c>
      <c r="J7" s="290" t="s">
        <v>5</v>
      </c>
      <c r="L7" s="33"/>
    </row>
    <row r="8" spans="1:25" ht="20.100000000000001" customHeight="1" x14ac:dyDescent="0.2">
      <c r="A8" s="291"/>
      <c r="B8" s="292"/>
      <c r="C8" s="292"/>
      <c r="D8" s="293"/>
      <c r="E8" s="293"/>
      <c r="F8" s="294"/>
      <c r="G8" s="294"/>
      <c r="H8" s="294"/>
      <c r="I8" s="294"/>
      <c r="J8" s="295"/>
    </row>
    <row r="9" spans="1:25" ht="20.100000000000001" customHeight="1" x14ac:dyDescent="0.2">
      <c r="A9" s="296" t="s">
        <v>13</v>
      </c>
      <c r="B9" s="297"/>
      <c r="C9" s="298">
        <f t="shared" ref="C9:G9" si="0">+C11+C22</f>
        <v>198000000</v>
      </c>
      <c r="D9" s="298">
        <f t="shared" si="0"/>
        <v>166370498</v>
      </c>
      <c r="E9" s="298" t="e">
        <f t="shared" si="0"/>
        <v>#REF!</v>
      </c>
      <c r="F9" s="298">
        <f t="shared" si="0"/>
        <v>106824852</v>
      </c>
      <c r="G9" s="298">
        <f t="shared" si="0"/>
        <v>11278437.050000001</v>
      </c>
      <c r="H9" s="298">
        <f>+H11+H22</f>
        <v>56080016.789999999</v>
      </c>
      <c r="I9" s="376">
        <f>+H9-F9</f>
        <v>-50744835.210000001</v>
      </c>
      <c r="J9" s="299">
        <f>+H9/F9*100</f>
        <v>52.497163103956368</v>
      </c>
      <c r="K9" s="50"/>
      <c r="L9" s="1" t="s">
        <v>6</v>
      </c>
    </row>
    <row r="10" spans="1:25" ht="20.100000000000001" customHeight="1" x14ac:dyDescent="0.2">
      <c r="A10" s="296"/>
      <c r="B10" s="297"/>
      <c r="C10" s="298"/>
      <c r="D10" s="298"/>
      <c r="E10" s="298"/>
      <c r="F10" s="298"/>
      <c r="G10" s="298"/>
      <c r="H10" s="298" t="s">
        <v>6</v>
      </c>
      <c r="I10" s="298"/>
      <c r="J10" s="299"/>
      <c r="K10" s="50"/>
      <c r="M10" t="s">
        <v>6</v>
      </c>
      <c r="R10" s="1" t="s">
        <v>6</v>
      </c>
    </row>
    <row r="11" spans="1:25" ht="20.100000000000001" customHeight="1" x14ac:dyDescent="0.2">
      <c r="A11" s="296" t="s">
        <v>14</v>
      </c>
      <c r="B11" s="297"/>
      <c r="C11" s="298">
        <f t="shared" ref="C11:F11" si="1">SUM(C13:C20)</f>
        <v>15328172</v>
      </c>
      <c r="D11" s="298">
        <f>SUM(D13:D20)</f>
        <v>14691059</v>
      </c>
      <c r="E11" s="298" t="e">
        <f t="shared" si="1"/>
        <v>#REF!</v>
      </c>
      <c r="F11" s="298">
        <f t="shared" si="1"/>
        <v>9602838</v>
      </c>
      <c r="G11" s="298">
        <f>SUM(G13:G20)</f>
        <v>1126697.05</v>
      </c>
      <c r="H11" s="298">
        <f>SUM(H13:H20)</f>
        <v>7917669.79</v>
      </c>
      <c r="I11" s="298">
        <f>F11-H11</f>
        <v>1685168.21</v>
      </c>
      <c r="J11" s="299">
        <f>+H11/F11*100</f>
        <v>82.451352298143533</v>
      </c>
      <c r="K11" s="50"/>
      <c r="L11" s="1"/>
    </row>
    <row r="12" spans="1:25" ht="20.100000000000001" customHeight="1" x14ac:dyDescent="0.3">
      <c r="A12" s="300"/>
      <c r="B12" s="301"/>
      <c r="C12" s="302"/>
      <c r="D12" s="302"/>
      <c r="E12" s="302"/>
      <c r="F12" s="302" t="s">
        <v>6</v>
      </c>
      <c r="G12" s="302"/>
      <c r="H12" s="302"/>
      <c r="I12" s="302"/>
      <c r="J12" s="303"/>
      <c r="K12" s="48"/>
    </row>
    <row r="13" spans="1:25" ht="20.100000000000001" customHeight="1" x14ac:dyDescent="0.2">
      <c r="A13" s="304" t="s">
        <v>299</v>
      </c>
      <c r="B13" s="305" t="s">
        <v>293</v>
      </c>
      <c r="C13" s="306">
        <f>+RECAUDACION!C18</f>
        <v>700000</v>
      </c>
      <c r="D13" s="306">
        <f>+RECAUDACION!D18</f>
        <v>700000</v>
      </c>
      <c r="E13" s="306" t="e">
        <f>+RECAUDACION!#REF!</f>
        <v>#REF!</v>
      </c>
      <c r="F13" s="306">
        <f>+RECAUDACION!E18</f>
        <v>408331</v>
      </c>
      <c r="G13" s="306">
        <f>+RECAUDACION!F18</f>
        <v>1558.75</v>
      </c>
      <c r="H13" s="306">
        <f>+RECAUDACION!G18</f>
        <v>375737.54000000004</v>
      </c>
      <c r="I13" s="377">
        <f>+H13-F13</f>
        <v>-32593.459999999963</v>
      </c>
      <c r="J13" s="307">
        <f t="shared" ref="J13:J18" si="2">+H13/F13*100</f>
        <v>92.017882551165613</v>
      </c>
      <c r="K13" s="49"/>
      <c r="L13" s="1"/>
      <c r="M13" s="7"/>
      <c r="N13" s="1"/>
      <c r="R13" s="27"/>
      <c r="S13" s="28"/>
      <c r="T13" s="28"/>
      <c r="U13" s="29"/>
      <c r="V13" s="29"/>
      <c r="W13" s="29"/>
      <c r="X13" s="29"/>
      <c r="Y13" s="29"/>
    </row>
    <row r="14" spans="1:25" ht="20.100000000000001" customHeight="1" x14ac:dyDescent="0.2">
      <c r="A14" s="304" t="s">
        <v>15</v>
      </c>
      <c r="B14" s="305" t="s">
        <v>36</v>
      </c>
      <c r="C14" s="306">
        <f>+RECAUDACION!C19</f>
        <v>4776492</v>
      </c>
      <c r="D14" s="306">
        <f>+RECAUDACION!D19</f>
        <v>4776492</v>
      </c>
      <c r="E14" s="306" t="e">
        <f>+RECAUDACION!#REF!</f>
        <v>#REF!</v>
      </c>
      <c r="F14" s="306">
        <f>+RECAUDACION!E19</f>
        <v>2865895</v>
      </c>
      <c r="G14" s="306">
        <f>+RECAUDACION!F19</f>
        <v>91310.79</v>
      </c>
      <c r="H14" s="306">
        <f>+RECAUDACION!G19</f>
        <v>673308.51</v>
      </c>
      <c r="I14" s="377">
        <f t="shared" ref="I14:I20" si="3">+H14-F14</f>
        <v>-2192586.4900000002</v>
      </c>
      <c r="J14" s="307">
        <f t="shared" si="2"/>
        <v>23.493830374106519</v>
      </c>
      <c r="K14" s="49"/>
      <c r="L14" s="1"/>
      <c r="M14" s="7"/>
      <c r="S14" s="28"/>
      <c r="T14" s="28"/>
      <c r="U14" s="29"/>
      <c r="V14" s="29"/>
      <c r="W14" s="29"/>
      <c r="X14" s="29"/>
      <c r="Y14" s="29"/>
    </row>
    <row r="15" spans="1:25" ht="20.100000000000001" customHeight="1" x14ac:dyDescent="0.2">
      <c r="A15" s="308" t="s">
        <v>16</v>
      </c>
      <c r="B15" s="305" t="s">
        <v>37</v>
      </c>
      <c r="C15" s="306">
        <f>+RECAUDACION!C28</f>
        <v>4774884</v>
      </c>
      <c r="D15" s="306">
        <f>+RECAUDACION!D28</f>
        <v>4137771</v>
      </c>
      <c r="E15" s="306" t="e">
        <f>+RECAUDACION!#REF!</f>
        <v>#REF!</v>
      </c>
      <c r="F15" s="306">
        <f>+RECAUDACION!E28</f>
        <v>2864928</v>
      </c>
      <c r="G15" s="306">
        <f>+RECAUDACION!F28</f>
        <v>287967.65000000002</v>
      </c>
      <c r="H15" s="306">
        <f>+RECAUDACION!G28</f>
        <v>4135037.61</v>
      </c>
      <c r="I15" s="372">
        <f t="shared" si="3"/>
        <v>1270109.6099999999</v>
      </c>
      <c r="J15" s="307">
        <f t="shared" si="2"/>
        <v>144.33303768890525</v>
      </c>
      <c r="K15" s="49"/>
      <c r="L15" s="1"/>
      <c r="M15" s="7"/>
      <c r="S15" s="28"/>
      <c r="T15" s="28"/>
      <c r="U15" s="29"/>
      <c r="V15" s="29"/>
      <c r="W15" s="29"/>
      <c r="X15" s="29"/>
      <c r="Y15" s="29"/>
    </row>
    <row r="16" spans="1:25" ht="20.100000000000001" customHeight="1" x14ac:dyDescent="0.2">
      <c r="A16" s="308" t="s">
        <v>17</v>
      </c>
      <c r="B16" s="305" t="s">
        <v>294</v>
      </c>
      <c r="C16" s="306">
        <f>+RECAUDACION!C29</f>
        <v>66714</v>
      </c>
      <c r="D16" s="306">
        <f>+RECAUDACION!D29</f>
        <v>66714</v>
      </c>
      <c r="E16" s="306" t="e">
        <f>+RECAUDACION!#REF!</f>
        <v>#REF!</v>
      </c>
      <c r="F16" s="306">
        <f>+RECAUDACION!E29</f>
        <v>44472</v>
      </c>
      <c r="G16" s="306">
        <f>+RECAUDACION!F29</f>
        <v>1758.48</v>
      </c>
      <c r="H16" s="306">
        <f>+RECAUDACION!G29</f>
        <v>60188.840000000004</v>
      </c>
      <c r="I16" s="372">
        <f t="shared" si="3"/>
        <v>15716.840000000004</v>
      </c>
      <c r="J16" s="307">
        <f t="shared" si="2"/>
        <v>135.34097859327218</v>
      </c>
      <c r="K16" s="49"/>
      <c r="L16" s="1"/>
      <c r="M16" s="7"/>
      <c r="S16" s="28"/>
      <c r="T16" s="28"/>
      <c r="U16" s="29"/>
      <c r="V16" s="29"/>
      <c r="W16" s="29"/>
      <c r="X16" s="29"/>
      <c r="Y16" s="29"/>
    </row>
    <row r="17" spans="1:25" ht="20.100000000000001" customHeight="1" x14ac:dyDescent="0.2">
      <c r="A17" s="308" t="s">
        <v>18</v>
      </c>
      <c r="B17" s="305" t="s">
        <v>38</v>
      </c>
      <c r="C17" s="306">
        <f>+RECAUDACION!C27</f>
        <v>410082</v>
      </c>
      <c r="D17" s="306">
        <f>+RECAUDACION!D27</f>
        <v>410082</v>
      </c>
      <c r="E17" s="306" t="e">
        <f>+RECAUDACION!#REF!</f>
        <v>#REF!</v>
      </c>
      <c r="F17" s="306">
        <f>+RECAUDACION!E27</f>
        <v>239211</v>
      </c>
      <c r="G17" s="306">
        <f>+RECAUDACION!F27</f>
        <v>53203.64</v>
      </c>
      <c r="H17" s="306">
        <f>+RECAUDACION!G27</f>
        <v>489618.10999999993</v>
      </c>
      <c r="I17" s="372">
        <f t="shared" si="3"/>
        <v>250407.10999999993</v>
      </c>
      <c r="J17" s="307">
        <f>+H17/F17*100</f>
        <v>204.68043275601872</v>
      </c>
      <c r="K17" s="49"/>
      <c r="L17" s="1"/>
      <c r="M17" s="7"/>
      <c r="S17" s="28"/>
      <c r="T17" s="28"/>
      <c r="U17" s="29"/>
      <c r="V17" s="29"/>
      <c r="W17" s="29"/>
      <c r="X17" s="29"/>
      <c r="Y17" s="29"/>
    </row>
    <row r="18" spans="1:25" ht="20.100000000000001" customHeight="1" x14ac:dyDescent="0.2">
      <c r="A18" s="308" t="s">
        <v>19</v>
      </c>
      <c r="B18" s="305" t="s">
        <v>295</v>
      </c>
      <c r="C18" s="306">
        <f>+RECAUDACION!C32</f>
        <v>2500000</v>
      </c>
      <c r="D18" s="306">
        <f>+RECAUDACION!D32</f>
        <v>2500000</v>
      </c>
      <c r="E18" s="306" t="e">
        <f>+RECAUDACION!#REF!</f>
        <v>#REF!</v>
      </c>
      <c r="F18" s="306">
        <f>+RECAUDACION!E32</f>
        <v>1500001</v>
      </c>
      <c r="G18" s="306">
        <f>+RECAUDACION!F32</f>
        <v>60897.74</v>
      </c>
      <c r="H18" s="306">
        <f>+RECAUDACION!G32</f>
        <v>503779.17999999993</v>
      </c>
      <c r="I18" s="378">
        <f t="shared" si="3"/>
        <v>-996221.82000000007</v>
      </c>
      <c r="J18" s="307">
        <f t="shared" si="2"/>
        <v>33.585256276495812</v>
      </c>
      <c r="K18" s="49"/>
      <c r="L18" s="1"/>
      <c r="M18" s="7"/>
      <c r="N18" s="1"/>
      <c r="S18" s="28"/>
      <c r="T18" s="28"/>
      <c r="U18" s="29"/>
      <c r="V18" s="29"/>
      <c r="W18" s="29"/>
      <c r="X18" s="29"/>
      <c r="Y18" s="29"/>
    </row>
    <row r="19" spans="1:25" ht="20.100000000000001" customHeight="1" x14ac:dyDescent="0.2">
      <c r="A19" s="308" t="s">
        <v>263</v>
      </c>
      <c r="B19" s="305" t="s">
        <v>296</v>
      </c>
      <c r="C19" s="306"/>
      <c r="D19" s="306"/>
      <c r="E19" s="306"/>
      <c r="F19" s="306"/>
      <c r="G19" s="306">
        <f>+RECAUDACION!F24</f>
        <v>0</v>
      </c>
      <c r="H19" s="306">
        <f>+RECAUDACION!G33</f>
        <v>0</v>
      </c>
      <c r="I19" s="306" t="s">
        <v>6</v>
      </c>
      <c r="J19" s="307">
        <v>0</v>
      </c>
      <c r="K19" s="49"/>
      <c r="L19" s="1"/>
      <c r="M19" s="7"/>
      <c r="S19" s="28"/>
      <c r="T19" s="28"/>
      <c r="U19" s="29"/>
      <c r="V19" s="29"/>
      <c r="W19" s="29"/>
      <c r="X19" s="29"/>
      <c r="Y19" s="29"/>
    </row>
    <row r="20" spans="1:25" ht="20.100000000000001" customHeight="1" x14ac:dyDescent="0.2">
      <c r="A20" s="308" t="s">
        <v>153</v>
      </c>
      <c r="B20" s="305" t="s">
        <v>297</v>
      </c>
      <c r="C20" s="306">
        <f>+RECAUDACION!C43</f>
        <v>2100000</v>
      </c>
      <c r="D20" s="306">
        <f>+RECAUDACION!D43</f>
        <v>2100000</v>
      </c>
      <c r="E20" s="306" t="e">
        <f>+RECAUDACION!#REF!</f>
        <v>#REF!</v>
      </c>
      <c r="F20" s="306">
        <f>+RECAUDACION!E43</f>
        <v>1680000</v>
      </c>
      <c r="G20" s="306">
        <f>+RECAUDACION!F40</f>
        <v>630000</v>
      </c>
      <c r="H20" s="306">
        <f>+RECAUDACION!G43</f>
        <v>1680000</v>
      </c>
      <c r="I20" s="306">
        <f t="shared" si="3"/>
        <v>0</v>
      </c>
      <c r="J20" s="307">
        <f>+H20/F20*100</f>
        <v>100</v>
      </c>
      <c r="K20" s="49"/>
      <c r="L20" s="1"/>
      <c r="M20" s="7"/>
      <c r="S20" s="28"/>
      <c r="T20" s="28"/>
      <c r="U20" s="29"/>
      <c r="V20" s="29"/>
      <c r="W20" s="29"/>
      <c r="X20" s="29"/>
      <c r="Y20" s="29"/>
    </row>
    <row r="21" spans="1:25" ht="20.100000000000001" customHeight="1" x14ac:dyDescent="0.3">
      <c r="A21" s="304"/>
      <c r="B21" s="310"/>
      <c r="C21" s="373"/>
      <c r="D21" s="302"/>
      <c r="E21" s="302"/>
      <c r="F21" s="302" t="s">
        <v>6</v>
      </c>
      <c r="G21" s="302" t="s">
        <v>6</v>
      </c>
      <c r="H21" s="302" t="str">
        <f>G21</f>
        <v xml:space="preserve"> </v>
      </c>
      <c r="I21" s="374"/>
      <c r="J21" s="303"/>
      <c r="K21" s="48"/>
      <c r="L21" s="1"/>
      <c r="M21" s="7"/>
      <c r="S21" s="28"/>
      <c r="T21" s="28"/>
      <c r="U21" s="29"/>
      <c r="V21" s="29"/>
      <c r="W21" s="29"/>
      <c r="X21" s="29"/>
      <c r="Y21" s="29"/>
    </row>
    <row r="22" spans="1:25" ht="20.100000000000001" customHeight="1" x14ac:dyDescent="0.2">
      <c r="A22" s="296" t="s">
        <v>20</v>
      </c>
      <c r="B22" s="311"/>
      <c r="C22" s="312">
        <f>+C24+C30</f>
        <v>182671828</v>
      </c>
      <c r="D22" s="298">
        <f>+D24+D30</f>
        <v>151679439</v>
      </c>
      <c r="E22" s="298">
        <f>+E24+E30</f>
        <v>99974034</v>
      </c>
      <c r="F22" s="298">
        <f>F24+F30</f>
        <v>97222014</v>
      </c>
      <c r="G22" s="298">
        <f>+G24+G30</f>
        <v>10151740</v>
      </c>
      <c r="H22" s="298">
        <f>+G22+K22</f>
        <v>48162347</v>
      </c>
      <c r="I22" s="379">
        <f>H22-F22</f>
        <v>-49059667</v>
      </c>
      <c r="J22" s="299">
        <f>+H22/F22*100</f>
        <v>49.538520154499167</v>
      </c>
      <c r="K22" s="60">
        <v>38010607</v>
      </c>
      <c r="L22" s="1"/>
      <c r="M22" s="7" t="s">
        <v>6</v>
      </c>
      <c r="S22" s="30"/>
      <c r="T22" s="30"/>
      <c r="U22" s="29"/>
      <c r="V22" s="29"/>
      <c r="W22" s="29"/>
      <c r="X22" s="29"/>
      <c r="Y22" s="29"/>
    </row>
    <row r="23" spans="1:25" ht="20.100000000000001" customHeight="1" x14ac:dyDescent="0.2">
      <c r="A23" s="296" t="s">
        <v>6</v>
      </c>
      <c r="B23" s="311"/>
      <c r="C23" s="375"/>
      <c r="D23" s="298"/>
      <c r="E23" s="298"/>
      <c r="F23" s="298"/>
      <c r="G23" s="298"/>
      <c r="H23" s="298">
        <f>G23</f>
        <v>0</v>
      </c>
      <c r="I23" s="312"/>
      <c r="J23" s="299"/>
      <c r="K23" s="60">
        <v>0</v>
      </c>
      <c r="L23" s="1"/>
      <c r="M23" s="7"/>
      <c r="R23" s="1"/>
      <c r="S23" s="28"/>
      <c r="T23" s="28"/>
      <c r="U23" s="29"/>
      <c r="V23" s="29"/>
      <c r="W23" s="29"/>
      <c r="X23" s="29"/>
      <c r="Y23" s="29"/>
    </row>
    <row r="24" spans="1:25" ht="33" customHeight="1" x14ac:dyDescent="0.2">
      <c r="A24" s="313" t="s">
        <v>39</v>
      </c>
      <c r="B24" s="311" t="s">
        <v>40</v>
      </c>
      <c r="C24" s="298">
        <f>SUM(C26:C28)</f>
        <v>127866634</v>
      </c>
      <c r="D24" s="298">
        <f>SUM(D26:D28)</f>
        <v>127866634</v>
      </c>
      <c r="E24" s="298">
        <f>SUM(E26:E28)</f>
        <v>94763500</v>
      </c>
      <c r="F24" s="298">
        <f>+F26+F27+F28</f>
        <v>73829209</v>
      </c>
      <c r="G24" s="298">
        <f>SUM(G26:G28)</f>
        <v>10063582</v>
      </c>
      <c r="H24" s="298">
        <f>+G24+K24</f>
        <v>36955674</v>
      </c>
      <c r="I24" s="379">
        <f>+H24-F24</f>
        <v>-36873535</v>
      </c>
      <c r="J24" s="299">
        <f>+H24/F24*100</f>
        <v>50.055627712332665</v>
      </c>
      <c r="K24" s="60">
        <v>26892092</v>
      </c>
      <c r="L24" s="1"/>
      <c r="M24" s="7"/>
      <c r="S24" s="30"/>
      <c r="T24" s="30"/>
      <c r="U24" s="29"/>
      <c r="V24" s="29"/>
      <c r="W24" s="29"/>
      <c r="X24" s="29"/>
      <c r="Y24" s="29"/>
    </row>
    <row r="25" spans="1:25" ht="17.45" customHeight="1" x14ac:dyDescent="0.2">
      <c r="A25" s="313"/>
      <c r="B25" s="311"/>
      <c r="C25" s="375"/>
      <c r="D25" s="298"/>
      <c r="E25" s="298"/>
      <c r="F25" s="298"/>
      <c r="G25" s="298"/>
      <c r="H25" s="298"/>
      <c r="I25" s="312"/>
      <c r="J25" s="299"/>
      <c r="K25" s="60"/>
      <c r="L25" s="1"/>
      <c r="M25" s="7"/>
      <c r="S25" s="30"/>
      <c r="T25" s="30"/>
      <c r="U25" s="29"/>
      <c r="V25" s="29"/>
      <c r="W25" s="29"/>
      <c r="X25" s="29"/>
      <c r="Y25" s="29"/>
    </row>
    <row r="26" spans="1:25" ht="20.100000000000001" customHeight="1" x14ac:dyDescent="0.3">
      <c r="A26" s="308" t="s">
        <v>264</v>
      </c>
      <c r="B26" s="310"/>
      <c r="C26" s="306">
        <v>111927700</v>
      </c>
      <c r="D26" s="306">
        <f>111927700</f>
        <v>111927700</v>
      </c>
      <c r="E26" s="306">
        <v>88702609</v>
      </c>
      <c r="F26" s="306">
        <f>11423210+10840726+8812441+8234748+8150721+8313259+8431358</f>
        <v>64206463</v>
      </c>
      <c r="G26" s="306">
        <v>8812441</v>
      </c>
      <c r="H26" s="306">
        <f>K26+G26</f>
        <v>31076377</v>
      </c>
      <c r="I26" s="377">
        <f>+H26-F26</f>
        <v>-33130086</v>
      </c>
      <c r="J26" s="307">
        <f>+H26/F26*100</f>
        <v>48.400699163260249</v>
      </c>
      <c r="K26" s="61">
        <v>22263936</v>
      </c>
      <c r="L26" s="1"/>
      <c r="M26" s="7"/>
      <c r="S26" s="28"/>
      <c r="T26" s="28"/>
      <c r="U26" s="29"/>
      <c r="V26" s="29"/>
      <c r="W26" s="29"/>
      <c r="X26" s="29"/>
      <c r="Y26" s="29"/>
    </row>
    <row r="27" spans="1:25" ht="20.100000000000001" customHeight="1" x14ac:dyDescent="0.2">
      <c r="A27" s="308" t="s">
        <v>265</v>
      </c>
      <c r="B27" s="305" t="s">
        <v>6</v>
      </c>
      <c r="C27" s="306">
        <v>109200</v>
      </c>
      <c r="D27" s="306">
        <v>109200</v>
      </c>
      <c r="E27" s="306" t="s">
        <v>6</v>
      </c>
      <c r="F27" s="306">
        <f>10200+9900+9900+9900+9900+9900+9900</f>
        <v>69600</v>
      </c>
      <c r="G27" s="306">
        <v>9900</v>
      </c>
      <c r="H27" s="306">
        <f>K27+G27</f>
        <v>49800</v>
      </c>
      <c r="I27" s="372"/>
      <c r="J27" s="307">
        <f>+H27/F27*100</f>
        <v>71.551724137931032</v>
      </c>
      <c r="K27" s="61">
        <v>39900</v>
      </c>
      <c r="L27" s="1"/>
      <c r="M27" s="7"/>
      <c r="S27" s="28"/>
      <c r="T27" s="28"/>
      <c r="U27" s="29"/>
      <c r="V27" s="29"/>
      <c r="W27" s="29"/>
      <c r="X27" s="29"/>
      <c r="Y27" s="29"/>
    </row>
    <row r="28" spans="1:25" ht="20.100000000000001" customHeight="1" x14ac:dyDescent="0.2">
      <c r="A28" s="308" t="s">
        <v>283</v>
      </c>
      <c r="B28" s="305"/>
      <c r="C28" s="306">
        <v>15829734</v>
      </c>
      <c r="D28" s="306">
        <v>15829734</v>
      </c>
      <c r="E28" s="306">
        <v>6060891</v>
      </c>
      <c r="F28" s="306">
        <f>2055517+1249548+1283191+1242245+1241241+1235386+1246018</f>
        <v>9553146</v>
      </c>
      <c r="G28" s="306">
        <v>1241241</v>
      </c>
      <c r="H28" s="306">
        <f>+G28+K28</f>
        <v>5829497</v>
      </c>
      <c r="I28" s="377">
        <f>+H28-F28</f>
        <v>-3723649</v>
      </c>
      <c r="J28" s="307">
        <f>+H28/F28*100</f>
        <v>61.021751368606736</v>
      </c>
      <c r="K28" s="56">
        <v>4588256</v>
      </c>
      <c r="L28" s="1"/>
      <c r="M28" s="7"/>
      <c r="S28" s="28"/>
      <c r="T28" s="28"/>
      <c r="U28" s="29"/>
      <c r="V28" s="29"/>
      <c r="W28" s="29"/>
      <c r="X28" s="29"/>
      <c r="Y28" s="29"/>
    </row>
    <row r="29" spans="1:25" ht="20.100000000000001" customHeight="1" x14ac:dyDescent="0.3">
      <c r="A29" s="309" t="s">
        <v>6</v>
      </c>
      <c r="B29" s="310"/>
      <c r="C29" s="302" t="s">
        <v>6</v>
      </c>
      <c r="D29" s="302" t="s">
        <v>6</v>
      </c>
      <c r="E29" s="302" t="s">
        <v>6</v>
      </c>
      <c r="F29" s="314" t="s">
        <v>6</v>
      </c>
      <c r="G29" s="306" t="s">
        <v>6</v>
      </c>
      <c r="H29" s="302" t="s">
        <v>6</v>
      </c>
      <c r="I29" s="302"/>
      <c r="J29" s="303"/>
      <c r="K29" s="58" t="s">
        <v>6</v>
      </c>
      <c r="L29" s="1"/>
      <c r="M29" s="7"/>
      <c r="S29" s="28"/>
      <c r="T29" s="28"/>
      <c r="U29" s="29"/>
      <c r="V29" s="29"/>
      <c r="W29" s="29"/>
      <c r="X29" s="29"/>
      <c r="Y29" s="29"/>
    </row>
    <row r="30" spans="1:25" ht="23.25" customHeight="1" x14ac:dyDescent="0.2">
      <c r="A30" s="313" t="s">
        <v>41</v>
      </c>
      <c r="B30" s="311" t="s">
        <v>42</v>
      </c>
      <c r="C30" s="298">
        <v>54805194</v>
      </c>
      <c r="D30" s="298">
        <v>23812805</v>
      </c>
      <c r="E30" s="298">
        <v>5210534</v>
      </c>
      <c r="F30" s="298">
        <v>23392805</v>
      </c>
      <c r="G30" s="298">
        <v>88158</v>
      </c>
      <c r="H30" s="298">
        <f>+G30+K30</f>
        <v>11206673</v>
      </c>
      <c r="I30" s="376">
        <f>+H30-F30</f>
        <v>-12186132</v>
      </c>
      <c r="J30" s="299">
        <f>+H30/F30*100</f>
        <v>47.906495180890026</v>
      </c>
      <c r="K30" s="57">
        <v>11118515</v>
      </c>
      <c r="L30" s="1" t="s">
        <v>6</v>
      </c>
      <c r="M30" s="7"/>
      <c r="S30" s="31"/>
      <c r="T30" s="31"/>
      <c r="U30" s="29"/>
      <c r="V30" s="29"/>
      <c r="W30" s="29"/>
      <c r="X30" s="29"/>
      <c r="Y30" s="29"/>
    </row>
    <row r="31" spans="1:25" ht="20.100000000000001" customHeight="1" thickBot="1" x14ac:dyDescent="0.35">
      <c r="A31" s="315" t="s">
        <v>6</v>
      </c>
      <c r="B31" s="316"/>
      <c r="C31" s="317"/>
      <c r="D31" s="318"/>
      <c r="E31" s="318"/>
      <c r="F31" s="318">
        <v>0</v>
      </c>
      <c r="G31" s="317" t="s">
        <v>6</v>
      </c>
      <c r="H31" s="318" t="s">
        <v>6</v>
      </c>
      <c r="I31" s="318"/>
      <c r="J31" s="319"/>
    </row>
    <row r="32" spans="1:25" ht="10.5" customHeight="1" x14ac:dyDescent="0.3">
      <c r="A32" s="45" t="s">
        <v>6</v>
      </c>
      <c r="B32" s="45"/>
      <c r="C32" s="320"/>
      <c r="D32" s="45"/>
      <c r="E32" s="45"/>
      <c r="F32" s="45"/>
      <c r="G32" s="45"/>
      <c r="H32" s="45"/>
      <c r="I32" s="45"/>
      <c r="J32" s="45"/>
    </row>
    <row r="33" spans="1:10" ht="15.75" x14ac:dyDescent="0.3">
      <c r="A33" s="52" t="s">
        <v>243</v>
      </c>
      <c r="B33" s="52"/>
      <c r="C33" s="321"/>
      <c r="D33" s="45"/>
      <c r="E33" s="45"/>
      <c r="F33" s="45" t="s">
        <v>6</v>
      </c>
      <c r="G33" s="45"/>
      <c r="H33" s="45"/>
      <c r="I33" s="45"/>
      <c r="J33" s="45"/>
    </row>
    <row r="38" spans="1:10" ht="12" customHeight="1" x14ac:dyDescent="0.2"/>
    <row r="69" spans="1:25" x14ac:dyDescent="0.2">
      <c r="A69" t="s">
        <v>281</v>
      </c>
      <c r="Y69" t="s">
        <v>284</v>
      </c>
    </row>
    <row r="70" spans="1:25" x14ac:dyDescent="0.2">
      <c r="Y70" t="s">
        <v>213</v>
      </c>
    </row>
  </sheetData>
  <mergeCells count="9">
    <mergeCell ref="A1:J1"/>
    <mergeCell ref="A2:J2"/>
    <mergeCell ref="A3:J3"/>
    <mergeCell ref="A4:J4"/>
    <mergeCell ref="A6:A7"/>
    <mergeCell ref="B6:B7"/>
    <mergeCell ref="G6:H6"/>
    <mergeCell ref="I6:J6"/>
    <mergeCell ref="C6:F6"/>
  </mergeCells>
  <phoneticPr fontId="2" type="noConversion"/>
  <pageMargins left="7.874015748031496E-2" right="0" top="0.39370078740157483" bottom="0.39370078740157483" header="0.51181102362204722" footer="0.51181102362204722"/>
  <pageSetup scale="87" firstPageNumber="0" orientation="landscape" r:id="rId1"/>
  <headerFooter alignWithMargins="0"/>
  <ignoredErrors>
    <ignoredError sqref="F22 G22 H22:H23 F24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4">
    <tabColor theme="8" tint="0.39997558519241921"/>
  </sheetPr>
  <dimension ref="A1:X56"/>
  <sheetViews>
    <sheetView showGridLines="0" showZeros="0" topLeftCell="A9" workbookViewId="0">
      <selection activeCell="L20" sqref="L20"/>
    </sheetView>
  </sheetViews>
  <sheetFormatPr baseColWidth="10" defaultColWidth="11.42578125" defaultRowHeight="12.75" x14ac:dyDescent="0.2"/>
  <cols>
    <col min="1" max="1" width="43.28515625" style="9" customWidth="1"/>
    <col min="2" max="2" width="12.28515625" style="9" customWidth="1"/>
    <col min="3" max="3" width="14.85546875" style="9" customWidth="1"/>
    <col min="4" max="4" width="17.140625" style="9" hidden="1" customWidth="1"/>
    <col min="5" max="5" width="17.7109375" style="9" hidden="1" customWidth="1"/>
    <col min="6" max="6" width="13.7109375" style="9" customWidth="1"/>
    <col min="7" max="7" width="14.5703125" style="9" customWidth="1"/>
    <col min="8" max="8" width="13.42578125" style="9" customWidth="1"/>
    <col min="9" max="9" width="4" customWidth="1"/>
  </cols>
  <sheetData>
    <row r="1" spans="1:24" ht="6.75" customHeight="1" x14ac:dyDescent="0.2">
      <c r="A1" s="34"/>
      <c r="B1" s="34"/>
      <c r="C1" s="34"/>
      <c r="D1" s="35"/>
      <c r="E1" s="35"/>
      <c r="F1" s="35"/>
      <c r="G1" s="35"/>
      <c r="H1" s="36"/>
    </row>
    <row r="2" spans="1:24" ht="15" customHeight="1" x14ac:dyDescent="0.25">
      <c r="A2" s="387" t="s">
        <v>168</v>
      </c>
      <c r="B2" s="387"/>
      <c r="C2" s="387"/>
      <c r="D2" s="387"/>
      <c r="E2" s="387"/>
      <c r="F2" s="387"/>
      <c r="G2" s="387"/>
      <c r="H2" s="387"/>
      <c r="I2" s="13"/>
      <c r="J2" s="13"/>
    </row>
    <row r="3" spans="1:24" ht="16.5" customHeight="1" x14ac:dyDescent="0.25">
      <c r="A3" s="387" t="s">
        <v>169</v>
      </c>
      <c r="B3" s="387"/>
      <c r="C3" s="387"/>
      <c r="D3" s="387"/>
      <c r="E3" s="387"/>
      <c r="F3" s="387"/>
      <c r="G3" s="387"/>
      <c r="H3" s="387"/>
      <c r="I3" s="13"/>
      <c r="J3" s="13"/>
    </row>
    <row r="4" spans="1:24" ht="18" customHeight="1" x14ac:dyDescent="0.25">
      <c r="A4" s="388" t="s">
        <v>279</v>
      </c>
      <c r="B4" s="388"/>
      <c r="C4" s="388"/>
      <c r="D4" s="388"/>
      <c r="E4" s="388"/>
      <c r="F4" s="388"/>
      <c r="G4" s="388"/>
      <c r="H4" s="388"/>
    </row>
    <row r="5" spans="1:24" ht="18" customHeight="1" x14ac:dyDescent="0.25">
      <c r="A5" s="388" t="s">
        <v>298</v>
      </c>
      <c r="B5" s="388"/>
      <c r="C5" s="388"/>
      <c r="D5" s="388"/>
      <c r="E5" s="388"/>
      <c r="F5" s="388"/>
      <c r="G5" s="388"/>
      <c r="H5" s="388"/>
    </row>
    <row r="6" spans="1:24" ht="15.75" customHeight="1" x14ac:dyDescent="0.2">
      <c r="A6" s="41"/>
      <c r="B6" s="41"/>
      <c r="C6" s="41"/>
      <c r="D6" s="41"/>
      <c r="E6" s="41"/>
      <c r="F6" s="41"/>
      <c r="G6" s="41"/>
      <c r="H6" s="41" t="s">
        <v>6</v>
      </c>
    </row>
    <row r="7" spans="1:24" ht="20.25" customHeight="1" x14ac:dyDescent="0.2">
      <c r="A7" s="409" t="s">
        <v>0</v>
      </c>
      <c r="B7" s="413" t="s">
        <v>29</v>
      </c>
      <c r="C7" s="414"/>
      <c r="D7" s="414"/>
      <c r="E7" s="414"/>
      <c r="F7" s="415"/>
      <c r="G7" s="416" t="s">
        <v>278</v>
      </c>
      <c r="H7" s="411" t="s">
        <v>165</v>
      </c>
    </row>
    <row r="8" spans="1:24" ht="31.5" customHeight="1" x14ac:dyDescent="0.2">
      <c r="A8" s="410"/>
      <c r="B8" s="112" t="s">
        <v>74</v>
      </c>
      <c r="C8" s="365" t="s">
        <v>285</v>
      </c>
      <c r="D8" s="113" t="s">
        <v>12</v>
      </c>
      <c r="E8" s="113" t="s">
        <v>12</v>
      </c>
      <c r="F8" s="113" t="s">
        <v>2</v>
      </c>
      <c r="G8" s="417"/>
      <c r="H8" s="412"/>
    </row>
    <row r="9" spans="1:24" s="4" customFormat="1" ht="6" customHeight="1" x14ac:dyDescent="0.2">
      <c r="A9" s="114"/>
      <c r="B9" s="114"/>
      <c r="C9" s="115"/>
      <c r="D9" s="116" t="s">
        <v>6</v>
      </c>
      <c r="E9" s="116"/>
      <c r="F9" s="116"/>
      <c r="G9" s="116" t="s">
        <v>6</v>
      </c>
      <c r="H9" s="117" t="s">
        <v>6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</row>
    <row r="10" spans="1:24" ht="24.95" customHeight="1" x14ac:dyDescent="0.2">
      <c r="A10" s="77" t="s">
        <v>43</v>
      </c>
      <c r="B10" s="118">
        <v>141094806</v>
      </c>
      <c r="C10" s="118">
        <v>140457693</v>
      </c>
      <c r="D10" s="118">
        <v>141094806</v>
      </c>
      <c r="E10" s="82"/>
      <c r="F10" s="82">
        <v>81752047</v>
      </c>
      <c r="G10" s="82">
        <v>43193343.839999996</v>
      </c>
      <c r="H10" s="119">
        <v>52.834571640756586</v>
      </c>
      <c r="I10" s="6"/>
    </row>
    <row r="11" spans="1:24" ht="15" customHeight="1" x14ac:dyDescent="0.2">
      <c r="A11" s="77"/>
      <c r="B11" s="77"/>
      <c r="C11" s="118" t="s">
        <v>6</v>
      </c>
      <c r="D11" s="118">
        <v>39580</v>
      </c>
      <c r="E11" s="82"/>
      <c r="F11" s="82"/>
      <c r="G11" s="82"/>
      <c r="H11" s="120"/>
      <c r="I11" s="6" t="s">
        <v>6</v>
      </c>
    </row>
    <row r="12" spans="1:24" ht="24.95" customHeight="1" x14ac:dyDescent="0.2">
      <c r="A12" s="121" t="s">
        <v>44</v>
      </c>
      <c r="B12" s="122">
        <v>141094806</v>
      </c>
      <c r="C12" s="118">
        <v>140457693</v>
      </c>
      <c r="D12" s="118" t="e">
        <v>#REF!</v>
      </c>
      <c r="E12" s="118"/>
      <c r="F12" s="118">
        <v>84362914</v>
      </c>
      <c r="G12" s="118">
        <v>68042750.209999993</v>
      </c>
      <c r="H12" s="119">
        <v>80.654812622996872</v>
      </c>
    </row>
    <row r="13" spans="1:24" ht="15" customHeight="1" x14ac:dyDescent="0.3">
      <c r="A13" s="123"/>
      <c r="B13" s="123"/>
      <c r="C13" s="118" t="s">
        <v>6</v>
      </c>
      <c r="D13" s="118">
        <v>0</v>
      </c>
      <c r="E13" s="124"/>
      <c r="F13" s="124"/>
      <c r="G13" s="124" t="s">
        <v>6</v>
      </c>
      <c r="H13" s="125"/>
    </row>
    <row r="14" spans="1:24" ht="24.95" customHeight="1" x14ac:dyDescent="0.2">
      <c r="A14" s="126" t="s">
        <v>286</v>
      </c>
      <c r="B14" s="127">
        <v>138843212</v>
      </c>
      <c r="C14" s="127">
        <v>137642052</v>
      </c>
      <c r="D14" s="118" t="e">
        <v>#REF!</v>
      </c>
      <c r="E14" s="127"/>
      <c r="F14" s="127">
        <v>81845869</v>
      </c>
      <c r="G14" s="127">
        <v>67218868.659999996</v>
      </c>
      <c r="H14" s="128">
        <v>82.128602800955036</v>
      </c>
    </row>
    <row r="15" spans="1:24" ht="24.95" customHeight="1" x14ac:dyDescent="0.2">
      <c r="A15" s="129" t="s">
        <v>45</v>
      </c>
      <c r="B15" s="127">
        <v>2251594</v>
      </c>
      <c r="C15" s="127">
        <v>2815641</v>
      </c>
      <c r="D15" s="118" t="e">
        <v>#REF!</v>
      </c>
      <c r="E15" s="127"/>
      <c r="F15" s="127">
        <v>2517045</v>
      </c>
      <c r="G15" s="127">
        <v>823881.54999999993</v>
      </c>
      <c r="H15" s="128">
        <v>32.732094579159288</v>
      </c>
    </row>
    <row r="16" spans="1:24" ht="13.5" customHeight="1" x14ac:dyDescent="0.2">
      <c r="A16" s="129"/>
      <c r="B16" s="129"/>
      <c r="C16" s="130"/>
      <c r="D16" s="127"/>
      <c r="E16" s="127"/>
      <c r="F16" s="127"/>
      <c r="G16" s="127"/>
      <c r="H16" s="128" t="s">
        <v>6</v>
      </c>
      <c r="L16" s="1" t="s">
        <v>6</v>
      </c>
    </row>
    <row r="17" spans="1:11" ht="24.95" customHeight="1" x14ac:dyDescent="0.2">
      <c r="A17" s="121" t="s">
        <v>174</v>
      </c>
      <c r="B17" s="121"/>
      <c r="C17" s="131"/>
      <c r="D17" s="132">
        <v>0</v>
      </c>
      <c r="E17" s="132"/>
      <c r="F17" s="132">
        <v>0</v>
      </c>
      <c r="G17" s="133">
        <v>-24849407.369999997</v>
      </c>
      <c r="H17" s="128" t="s">
        <v>6</v>
      </c>
    </row>
    <row r="18" spans="1:11" ht="12.75" customHeight="1" x14ac:dyDescent="0.2">
      <c r="A18" s="129" t="s">
        <v>6</v>
      </c>
      <c r="B18" s="129"/>
      <c r="C18" s="130"/>
      <c r="D18" s="127"/>
      <c r="E18" s="127"/>
      <c r="F18" s="127"/>
      <c r="G18" s="127"/>
      <c r="H18" s="128" t="s">
        <v>6</v>
      </c>
    </row>
    <row r="19" spans="1:11" ht="24.95" customHeight="1" x14ac:dyDescent="0.2">
      <c r="A19" s="121" t="s">
        <v>46</v>
      </c>
      <c r="B19" s="134">
        <v>56905194</v>
      </c>
      <c r="C19" s="118">
        <v>25912805</v>
      </c>
      <c r="D19" s="118">
        <v>56905194</v>
      </c>
      <c r="E19" s="118"/>
      <c r="F19" s="118">
        <v>25912805</v>
      </c>
      <c r="G19" s="118">
        <v>20769883.210000001</v>
      </c>
      <c r="H19" s="119">
        <v>80.152971513504625</v>
      </c>
    </row>
    <row r="20" spans="1:11" ht="15.75" customHeight="1" x14ac:dyDescent="0.2">
      <c r="A20" s="129"/>
      <c r="B20" s="129"/>
      <c r="C20" s="130"/>
      <c r="D20" s="127" t="s">
        <v>6</v>
      </c>
      <c r="E20" s="127"/>
      <c r="F20" s="127" t="s">
        <v>6</v>
      </c>
      <c r="G20" s="127"/>
      <c r="H20" s="128" t="s">
        <v>6</v>
      </c>
    </row>
    <row r="21" spans="1:11" ht="24.95" customHeight="1" x14ac:dyDescent="0.2">
      <c r="A21" s="129" t="s">
        <v>175</v>
      </c>
      <c r="B21" s="127">
        <v>56905194</v>
      </c>
      <c r="C21" s="127">
        <v>25912805</v>
      </c>
      <c r="D21" s="127">
        <v>56905194</v>
      </c>
      <c r="E21" s="127"/>
      <c r="F21" s="127">
        <v>25912805</v>
      </c>
      <c r="G21" s="127">
        <v>20769883.210000001</v>
      </c>
      <c r="H21" s="128">
        <v>80.152971513504625</v>
      </c>
      <c r="I21" t="s">
        <v>6</v>
      </c>
    </row>
    <row r="22" spans="1:11" ht="24.95" customHeight="1" x14ac:dyDescent="0.2">
      <c r="A22" s="129" t="s">
        <v>246</v>
      </c>
      <c r="B22" s="129"/>
      <c r="C22" s="130"/>
      <c r="D22" s="127">
        <v>0</v>
      </c>
      <c r="E22" s="127"/>
      <c r="F22" s="127">
        <v>0</v>
      </c>
      <c r="G22" s="127" t="s">
        <v>6</v>
      </c>
      <c r="H22" s="128" t="s">
        <v>6</v>
      </c>
    </row>
    <row r="23" spans="1:11" ht="24.95" customHeight="1" x14ac:dyDescent="0.2">
      <c r="A23" s="129" t="s">
        <v>247</v>
      </c>
      <c r="B23" s="129"/>
      <c r="C23" s="130"/>
      <c r="D23" s="127">
        <v>0</v>
      </c>
      <c r="E23" s="127"/>
      <c r="F23" s="127">
        <v>0</v>
      </c>
      <c r="G23" s="127">
        <v>0</v>
      </c>
      <c r="H23" s="128" t="s">
        <v>6</v>
      </c>
    </row>
    <row r="24" spans="1:11" ht="24.95" customHeight="1" x14ac:dyDescent="0.2">
      <c r="A24" s="129" t="s">
        <v>248</v>
      </c>
      <c r="B24" s="129"/>
      <c r="C24" s="130"/>
      <c r="D24" s="127" t="s">
        <v>6</v>
      </c>
      <c r="E24" s="127"/>
      <c r="F24" s="127" t="s">
        <v>6</v>
      </c>
      <c r="G24" s="127">
        <v>0</v>
      </c>
      <c r="H24" s="128" t="s">
        <v>6</v>
      </c>
    </row>
    <row r="25" spans="1:11" ht="11.25" customHeight="1" x14ac:dyDescent="0.2">
      <c r="A25" s="129"/>
      <c r="B25" s="129"/>
      <c r="C25" s="130"/>
      <c r="D25" s="127"/>
      <c r="E25" s="127"/>
      <c r="F25" s="127"/>
      <c r="G25" s="127" t="s">
        <v>6</v>
      </c>
      <c r="H25" s="128" t="s">
        <v>6</v>
      </c>
    </row>
    <row r="26" spans="1:11" ht="24.95" customHeight="1" x14ac:dyDescent="0.2">
      <c r="A26" s="121" t="s">
        <v>47</v>
      </c>
      <c r="B26" s="122">
        <v>56905194</v>
      </c>
      <c r="C26" s="118">
        <v>25912805</v>
      </c>
      <c r="D26" s="118" t="e">
        <v>#REF!</v>
      </c>
      <c r="E26" s="118"/>
      <c r="F26" s="118">
        <v>25072805</v>
      </c>
      <c r="G26" s="118">
        <v>12886673</v>
      </c>
      <c r="H26" s="119">
        <v>51.397013616944733</v>
      </c>
    </row>
    <row r="27" spans="1:11" ht="12.75" customHeight="1" x14ac:dyDescent="0.2">
      <c r="A27" s="129"/>
      <c r="B27" s="129"/>
      <c r="C27" s="130"/>
      <c r="D27" s="127"/>
      <c r="E27" s="127"/>
      <c r="F27" s="127"/>
      <c r="G27" s="127"/>
      <c r="H27" s="128" t="s">
        <v>6</v>
      </c>
    </row>
    <row r="28" spans="1:11" ht="24.95" customHeight="1" x14ac:dyDescent="0.2">
      <c r="A28" s="129" t="s">
        <v>48</v>
      </c>
      <c r="B28" s="127">
        <v>2100000</v>
      </c>
      <c r="C28" s="127">
        <v>2100000</v>
      </c>
      <c r="D28" s="127">
        <v>2100000</v>
      </c>
      <c r="E28" s="127"/>
      <c r="F28" s="127">
        <v>1680000</v>
      </c>
      <c r="G28" s="127">
        <v>1680000</v>
      </c>
      <c r="H28" s="128">
        <v>100</v>
      </c>
    </row>
    <row r="29" spans="1:11" ht="24.95" customHeight="1" x14ac:dyDescent="0.2">
      <c r="A29" s="129" t="s">
        <v>176</v>
      </c>
      <c r="B29" s="129"/>
      <c r="C29" s="130"/>
      <c r="D29" s="127">
        <v>0</v>
      </c>
      <c r="E29" s="127"/>
      <c r="F29" s="127">
        <v>0</v>
      </c>
      <c r="G29" s="127">
        <v>0</v>
      </c>
      <c r="H29" s="128" t="s">
        <v>6</v>
      </c>
      <c r="K29" t="s">
        <v>6</v>
      </c>
    </row>
    <row r="30" spans="1:11" ht="24.95" customHeight="1" x14ac:dyDescent="0.2">
      <c r="A30" s="129" t="s">
        <v>49</v>
      </c>
      <c r="B30" s="127">
        <v>54805194</v>
      </c>
      <c r="C30" s="127">
        <v>23812805</v>
      </c>
      <c r="D30" s="127" t="e">
        <v>#REF!</v>
      </c>
      <c r="E30" s="127"/>
      <c r="F30" s="127">
        <v>23392805</v>
      </c>
      <c r="G30" s="127">
        <v>11206673</v>
      </c>
      <c r="H30" s="128">
        <v>47.906495180890026</v>
      </c>
    </row>
    <row r="31" spans="1:11" ht="8.25" customHeight="1" x14ac:dyDescent="0.3">
      <c r="A31" s="135"/>
      <c r="B31" s="135"/>
      <c r="C31" s="136"/>
      <c r="D31" s="137" t="s">
        <v>6</v>
      </c>
      <c r="E31" s="137"/>
      <c r="F31" s="137" t="s">
        <v>6</v>
      </c>
      <c r="G31" s="124" t="s">
        <v>6</v>
      </c>
      <c r="H31" s="125" t="s">
        <v>6</v>
      </c>
    </row>
    <row r="32" spans="1:11" ht="24.95" customHeight="1" x14ac:dyDescent="0.3">
      <c r="A32" s="138" t="s">
        <v>50</v>
      </c>
      <c r="B32" s="139"/>
      <c r="C32" s="140"/>
      <c r="D32" s="141" t="s">
        <v>6</v>
      </c>
      <c r="E32" s="141"/>
      <c r="F32" s="141" t="s">
        <v>6</v>
      </c>
      <c r="G32" s="142">
        <v>-32732615.579999998</v>
      </c>
      <c r="H32" s="143" t="s">
        <v>6</v>
      </c>
    </row>
    <row r="33" spans="1:11" ht="16.5" customHeight="1" x14ac:dyDescent="0.2">
      <c r="A33" s="144" t="s">
        <v>6</v>
      </c>
      <c r="B33" s="144"/>
      <c r="C33" s="144"/>
      <c r="D33" s="145"/>
      <c r="E33" s="145"/>
      <c r="F33" s="145"/>
      <c r="G33" s="145"/>
      <c r="H33" s="145"/>
      <c r="I33" s="11"/>
      <c r="J33" s="9"/>
      <c r="K33" s="9"/>
    </row>
    <row r="34" spans="1:11" ht="13.5" customHeight="1" x14ac:dyDescent="0.2">
      <c r="A34" s="52" t="s">
        <v>244</v>
      </c>
      <c r="B34"/>
      <c r="C34"/>
      <c r="D34"/>
      <c r="E34"/>
      <c r="F34"/>
      <c r="G34"/>
      <c r="H34"/>
      <c r="I34" s="9"/>
      <c r="J34" s="24"/>
      <c r="K34" s="9"/>
    </row>
    <row r="35" spans="1:11" ht="12.75" customHeight="1" x14ac:dyDescent="0.2">
      <c r="A35"/>
      <c r="B35"/>
      <c r="C35"/>
      <c r="D35"/>
      <c r="E35"/>
      <c r="F35"/>
      <c r="G35" s="408" t="s">
        <v>6</v>
      </c>
      <c r="H35" s="408"/>
      <c r="I35" s="9"/>
      <c r="J35" s="25" t="s">
        <v>6</v>
      </c>
      <c r="K35" s="9"/>
    </row>
    <row r="36" spans="1:11" ht="14.25" customHeight="1" x14ac:dyDescent="0.2">
      <c r="D36" s="11"/>
      <c r="E36" s="11"/>
      <c r="F36" s="11"/>
      <c r="G36" s="11"/>
      <c r="H36" s="11"/>
    </row>
    <row r="37" spans="1:11" ht="11.25" customHeight="1" x14ac:dyDescent="0.2">
      <c r="A37" s="11" t="s">
        <v>6</v>
      </c>
      <c r="B37" s="11"/>
      <c r="C37" s="11"/>
    </row>
    <row r="38" spans="1:11" ht="11.25" customHeight="1" x14ac:dyDescent="0.2">
      <c r="A38" s="11"/>
      <c r="B38" s="11"/>
      <c r="C38" s="11"/>
      <c r="J38" t="s">
        <v>6</v>
      </c>
    </row>
    <row r="39" spans="1:11" ht="11.25" customHeight="1" x14ac:dyDescent="0.2">
      <c r="A39" s="11"/>
      <c r="B39" s="11"/>
      <c r="C39" s="11"/>
    </row>
    <row r="56" spans="7:7" x14ac:dyDescent="0.2">
      <c r="G56" s="9" t="s">
        <v>6</v>
      </c>
    </row>
  </sheetData>
  <mergeCells count="9">
    <mergeCell ref="A2:H2"/>
    <mergeCell ref="A3:H3"/>
    <mergeCell ref="G35:H35"/>
    <mergeCell ref="A4:H4"/>
    <mergeCell ref="A5:H5"/>
    <mergeCell ref="A7:A8"/>
    <mergeCell ref="H7:H8"/>
    <mergeCell ref="B7:F7"/>
    <mergeCell ref="G7:G8"/>
  </mergeCells>
  <phoneticPr fontId="2" type="noConversion"/>
  <pageMargins left="0.70866141732283472" right="0.59055118110236227" top="0.39370078740157483" bottom="0.39370078740157483" header="0.51181102362204722" footer="0.51181102362204722"/>
  <pageSetup scale="80" firstPageNumber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5">
    <tabColor theme="8" tint="0.39997558519241921"/>
  </sheetPr>
  <dimension ref="A1:L88"/>
  <sheetViews>
    <sheetView showGridLines="0" showZeros="0" topLeftCell="A160" workbookViewId="0">
      <pane ySplit="1560" topLeftCell="A30" activePane="bottomLeft"/>
      <selection activeCell="A164" sqref="A164"/>
      <selection pane="bottomLeft" activeCell="C34" sqref="C34"/>
    </sheetView>
  </sheetViews>
  <sheetFormatPr baseColWidth="10" defaultColWidth="11.42578125" defaultRowHeight="12.75" x14ac:dyDescent="0.2"/>
  <cols>
    <col min="1" max="1" width="32" style="9" customWidth="1"/>
    <col min="2" max="2" width="11.28515625" style="9" customWidth="1"/>
    <col min="3" max="3" width="12.7109375" style="9" customWidth="1"/>
    <col min="4" max="4" width="13.28515625" style="9" hidden="1" customWidth="1"/>
    <col min="5" max="5" width="15.140625" style="9" hidden="1" customWidth="1"/>
    <col min="6" max="6" width="12.28515625" style="9" customWidth="1"/>
    <col min="7" max="7" width="15.7109375" style="9" customWidth="1"/>
    <col min="8" max="8" width="12.5703125" style="9" hidden="1" customWidth="1"/>
    <col min="9" max="9" width="14.28515625" style="9" customWidth="1"/>
  </cols>
  <sheetData>
    <row r="1" spans="1:12" ht="18" customHeight="1" x14ac:dyDescent="0.25">
      <c r="A1" s="387" t="s">
        <v>168</v>
      </c>
      <c r="B1" s="387"/>
      <c r="C1" s="387"/>
      <c r="D1" s="387"/>
      <c r="E1" s="387"/>
      <c r="F1" s="387"/>
      <c r="G1" s="387"/>
      <c r="H1" s="387"/>
      <c r="I1" s="387"/>
    </row>
    <row r="2" spans="1:12" ht="19.5" customHeight="1" x14ac:dyDescent="0.25">
      <c r="A2" s="387" t="s">
        <v>169</v>
      </c>
      <c r="B2" s="387"/>
      <c r="C2" s="387"/>
      <c r="D2" s="387"/>
      <c r="E2" s="387"/>
      <c r="F2" s="387"/>
      <c r="G2" s="387"/>
      <c r="H2" s="387"/>
      <c r="I2" s="387"/>
    </row>
    <row r="3" spans="1:12" ht="18" customHeight="1" x14ac:dyDescent="0.25">
      <c r="A3" s="388" t="s">
        <v>266</v>
      </c>
      <c r="B3" s="388"/>
      <c r="C3" s="388"/>
      <c r="D3" s="388"/>
      <c r="E3" s="388"/>
      <c r="F3" s="388"/>
      <c r="G3" s="388"/>
      <c r="H3" s="388"/>
      <c r="I3" s="388"/>
    </row>
    <row r="4" spans="1:12" ht="18" customHeight="1" x14ac:dyDescent="0.25">
      <c r="A4" s="388" t="s">
        <v>302</v>
      </c>
      <c r="B4" s="388"/>
      <c r="C4" s="388"/>
      <c r="D4" s="388"/>
      <c r="E4" s="388"/>
      <c r="F4" s="388"/>
      <c r="G4" s="388"/>
      <c r="H4" s="388"/>
      <c r="I4" s="388"/>
    </row>
    <row r="5" spans="1:12" ht="3" customHeight="1" x14ac:dyDescent="0.25">
      <c r="A5" s="146"/>
      <c r="B5" s="146"/>
      <c r="C5" s="146"/>
      <c r="D5" s="146"/>
      <c r="E5" s="146"/>
      <c r="F5" s="146"/>
      <c r="G5" s="146"/>
      <c r="H5" s="146"/>
      <c r="I5" s="146"/>
    </row>
    <row r="6" spans="1:12" ht="8.25" customHeight="1" x14ac:dyDescent="0.25">
      <c r="A6" s="146"/>
      <c r="B6" s="146"/>
      <c r="C6" s="146"/>
      <c r="D6" s="146"/>
      <c r="E6" s="5"/>
      <c r="F6" s="5"/>
      <c r="G6" s="5"/>
      <c r="H6" s="5"/>
      <c r="I6" s="41"/>
    </row>
    <row r="7" spans="1:12" ht="20.100000000000001" customHeight="1" x14ac:dyDescent="0.2">
      <c r="A7" s="418" t="s">
        <v>0</v>
      </c>
      <c r="B7" s="421" t="s">
        <v>29</v>
      </c>
      <c r="C7" s="422"/>
      <c r="D7" s="422"/>
      <c r="E7" s="422"/>
      <c r="F7" s="422"/>
      <c r="G7" s="423"/>
      <c r="H7" s="147"/>
      <c r="I7" s="411" t="s">
        <v>165</v>
      </c>
    </row>
    <row r="8" spans="1:12" ht="31.5" customHeight="1" x14ac:dyDescent="0.2">
      <c r="A8" s="419"/>
      <c r="B8" s="148" t="s">
        <v>74</v>
      </c>
      <c r="C8" s="149" t="s">
        <v>285</v>
      </c>
      <c r="D8" s="149" t="s">
        <v>12</v>
      </c>
      <c r="E8" s="322" t="s">
        <v>12</v>
      </c>
      <c r="F8" s="322" t="s">
        <v>2</v>
      </c>
      <c r="G8" s="149" t="s">
        <v>278</v>
      </c>
      <c r="H8" s="150" t="s">
        <v>21</v>
      </c>
      <c r="I8" s="420"/>
      <c r="L8" t="s">
        <v>6</v>
      </c>
    </row>
    <row r="9" spans="1:12" ht="6.75" customHeight="1" x14ac:dyDescent="0.3">
      <c r="A9" s="151"/>
      <c r="B9" s="151"/>
      <c r="C9" s="152"/>
      <c r="D9" s="153"/>
      <c r="E9" s="154"/>
      <c r="F9" s="155"/>
      <c r="G9" s="155"/>
      <c r="H9" s="155"/>
      <c r="I9" s="156"/>
    </row>
    <row r="10" spans="1:12" ht="18" customHeight="1" x14ac:dyDescent="0.3">
      <c r="A10" s="157" t="s">
        <v>22</v>
      </c>
      <c r="B10" s="157"/>
      <c r="C10" s="158"/>
      <c r="D10" s="159"/>
      <c r="E10" s="159"/>
      <c r="F10" s="159"/>
      <c r="G10" s="159"/>
      <c r="H10" s="159"/>
      <c r="I10" s="160"/>
    </row>
    <row r="11" spans="1:12" ht="9" customHeight="1" x14ac:dyDescent="0.2">
      <c r="A11" s="77"/>
      <c r="B11" s="77"/>
      <c r="C11" s="161"/>
      <c r="D11" s="161"/>
      <c r="E11" s="161"/>
      <c r="F11" s="161"/>
      <c r="G11" s="161"/>
      <c r="H11" s="161"/>
      <c r="I11" s="83"/>
    </row>
    <row r="12" spans="1:12" ht="15" customHeight="1" x14ac:dyDescent="0.2">
      <c r="A12" s="77" t="s">
        <v>23</v>
      </c>
      <c r="B12" s="162">
        <v>141094.80600000001</v>
      </c>
      <c r="C12" s="162">
        <v>140457.69300000003</v>
      </c>
      <c r="D12" s="162" t="e">
        <v>#REF!</v>
      </c>
      <c r="E12" s="162" t="e">
        <v>#REF!</v>
      </c>
      <c r="F12" s="162">
        <v>81752.047000000006</v>
      </c>
      <c r="G12" s="162">
        <v>43193.343839999994</v>
      </c>
      <c r="H12" s="163" t="e">
        <v>#REF!</v>
      </c>
      <c r="I12" s="81">
        <v>52.834571640756579</v>
      </c>
    </row>
    <row r="13" spans="1:12" ht="11.25" customHeight="1" x14ac:dyDescent="0.3">
      <c r="A13" s="164"/>
      <c r="B13" s="165"/>
      <c r="C13" s="165"/>
      <c r="D13" s="165"/>
      <c r="E13" s="165"/>
      <c r="F13" s="165"/>
      <c r="G13" s="165"/>
      <c r="H13" s="165"/>
      <c r="I13" s="166" t="s">
        <v>6</v>
      </c>
    </row>
    <row r="14" spans="1:12" ht="15" customHeight="1" x14ac:dyDescent="0.3">
      <c r="A14" s="77" t="s">
        <v>51</v>
      </c>
      <c r="B14" s="165"/>
      <c r="C14" s="165"/>
      <c r="D14" s="165"/>
      <c r="E14" s="165"/>
      <c r="F14" s="165"/>
      <c r="G14" s="165"/>
      <c r="H14" s="165"/>
      <c r="I14" s="166" t="s">
        <v>6</v>
      </c>
    </row>
    <row r="15" spans="1:12" ht="15" customHeight="1" x14ac:dyDescent="0.2">
      <c r="A15" s="77" t="s">
        <v>52</v>
      </c>
      <c r="B15" s="162">
        <v>141094.80600000001</v>
      </c>
      <c r="C15" s="162">
        <v>140457.69300000003</v>
      </c>
      <c r="D15" s="162" t="e">
        <v>#REF!</v>
      </c>
      <c r="E15" s="162">
        <v>140457.69300000003</v>
      </c>
      <c r="F15" s="162">
        <v>81752.047000000006</v>
      </c>
      <c r="G15" s="167">
        <v>43193.343839999994</v>
      </c>
      <c r="H15" s="163">
        <v>-97264.349160000042</v>
      </c>
      <c r="I15" s="81">
        <v>52.834571640756579</v>
      </c>
    </row>
    <row r="16" spans="1:12" ht="15" customHeight="1" x14ac:dyDescent="0.2">
      <c r="A16" s="92" t="s">
        <v>53</v>
      </c>
      <c r="B16" s="167">
        <v>5476.4920000000002</v>
      </c>
      <c r="C16" s="167">
        <v>5476.4920000000002</v>
      </c>
      <c r="D16" s="167" t="e">
        <v>#REF!</v>
      </c>
      <c r="E16" s="167">
        <v>5476.4920000000002</v>
      </c>
      <c r="F16" s="167">
        <v>3274.2260000000001</v>
      </c>
      <c r="G16" s="167">
        <v>1049.0460500000002</v>
      </c>
      <c r="H16" s="168">
        <v>-4427.4459500000003</v>
      </c>
      <c r="I16" s="91">
        <v>32.039512544338727</v>
      </c>
      <c r="J16" t="s">
        <v>6</v>
      </c>
    </row>
    <row r="17" spans="1:11" ht="15" customHeight="1" x14ac:dyDescent="0.2">
      <c r="A17" s="92" t="s">
        <v>177</v>
      </c>
      <c r="B17" s="167">
        <v>127866.63400000001</v>
      </c>
      <c r="C17" s="167">
        <v>127866.63400000001</v>
      </c>
      <c r="D17" s="167">
        <v>127866.63400000001</v>
      </c>
      <c r="E17" s="167">
        <v>127866.63400000001</v>
      </c>
      <c r="F17" s="167">
        <v>73829.209000000003</v>
      </c>
      <c r="G17" s="167">
        <v>36955.673999999999</v>
      </c>
      <c r="H17" s="168">
        <v>-90910.96</v>
      </c>
      <c r="I17" s="91">
        <v>50.055627712332665</v>
      </c>
      <c r="K17" t="s">
        <v>6</v>
      </c>
    </row>
    <row r="18" spans="1:11" ht="15" customHeight="1" x14ac:dyDescent="0.2">
      <c r="A18" s="92" t="s">
        <v>54</v>
      </c>
      <c r="B18" s="167">
        <v>5251.68</v>
      </c>
      <c r="C18" s="167">
        <v>4614.567</v>
      </c>
      <c r="D18" s="167" t="e">
        <v>#REF!</v>
      </c>
      <c r="E18" s="167">
        <v>4614.567</v>
      </c>
      <c r="F18" s="167">
        <v>3148.6109999999999</v>
      </c>
      <c r="G18" s="167">
        <v>4684.8446099999992</v>
      </c>
      <c r="H18" s="168">
        <v>70.277609999999186</v>
      </c>
      <c r="I18" s="91">
        <v>148.79083538741367</v>
      </c>
    </row>
    <row r="19" spans="1:11" ht="15" customHeight="1" x14ac:dyDescent="0.2">
      <c r="A19" s="92" t="s">
        <v>55</v>
      </c>
      <c r="B19" s="167">
        <v>2500</v>
      </c>
      <c r="C19" s="167">
        <v>2500</v>
      </c>
      <c r="D19" s="167" t="e">
        <v>#REF!</v>
      </c>
      <c r="E19" s="167">
        <v>2500</v>
      </c>
      <c r="F19" s="167">
        <v>1500.001</v>
      </c>
      <c r="G19" s="167">
        <v>503.77917999999994</v>
      </c>
      <c r="H19" s="168">
        <v>-1996.22082</v>
      </c>
      <c r="I19" s="91">
        <v>33.585256276495812</v>
      </c>
    </row>
    <row r="20" spans="1:11" ht="9" customHeight="1" x14ac:dyDescent="0.3">
      <c r="A20" s="164"/>
      <c r="B20" s="165"/>
      <c r="C20" s="165"/>
      <c r="D20" s="165"/>
      <c r="E20" s="165"/>
      <c r="F20" s="165"/>
      <c r="G20" s="165"/>
      <c r="H20" s="165"/>
      <c r="I20" s="166" t="s">
        <v>6</v>
      </c>
    </row>
    <row r="21" spans="1:11" ht="15" customHeight="1" x14ac:dyDescent="0.3">
      <c r="A21" s="77" t="s">
        <v>11</v>
      </c>
      <c r="B21" s="165">
        <v>2100</v>
      </c>
      <c r="C21" s="165">
        <v>7310.5339999999997</v>
      </c>
      <c r="D21" s="162" t="e">
        <v>#REF!</v>
      </c>
      <c r="E21" s="162">
        <v>7310.5339999999997</v>
      </c>
      <c r="F21" s="162">
        <v>6319.3770000000004</v>
      </c>
      <c r="G21" s="162">
        <v>12886.673000000001</v>
      </c>
      <c r="H21" s="163">
        <v>5576.139000000001</v>
      </c>
      <c r="I21" s="81">
        <v>203.923155716141</v>
      </c>
    </row>
    <row r="22" spans="1:11" ht="9" customHeight="1" x14ac:dyDescent="0.3">
      <c r="A22" s="164"/>
      <c r="B22" s="165"/>
      <c r="C22" s="165"/>
      <c r="D22" s="165"/>
      <c r="E22" s="165"/>
      <c r="F22" s="165"/>
      <c r="G22" s="165"/>
      <c r="H22" s="169"/>
      <c r="I22" s="166" t="s">
        <v>6</v>
      </c>
    </row>
    <row r="23" spans="1:11" ht="15" customHeight="1" x14ac:dyDescent="0.2">
      <c r="A23" s="92" t="s">
        <v>178</v>
      </c>
      <c r="B23" s="167">
        <v>2100</v>
      </c>
      <c r="C23" s="167">
        <v>2100</v>
      </c>
      <c r="D23" s="167" t="e">
        <v>#REF!</v>
      </c>
      <c r="E23" s="167">
        <v>2100</v>
      </c>
      <c r="F23" s="167">
        <v>1680</v>
      </c>
      <c r="G23" s="167">
        <v>1680</v>
      </c>
      <c r="H23" s="168">
        <v>-420</v>
      </c>
      <c r="I23" s="91">
        <v>100</v>
      </c>
    </row>
    <row r="24" spans="1:11" ht="15" customHeight="1" x14ac:dyDescent="0.2">
      <c r="A24" s="92" t="s">
        <v>56</v>
      </c>
      <c r="B24" s="167">
        <v>0</v>
      </c>
      <c r="C24" s="167">
        <v>0</v>
      </c>
      <c r="D24" s="167">
        <v>0</v>
      </c>
      <c r="E24" s="167">
        <v>0</v>
      </c>
      <c r="F24" s="167">
        <v>0</v>
      </c>
      <c r="G24" s="167">
        <v>0</v>
      </c>
      <c r="H24" s="168">
        <v>0</v>
      </c>
      <c r="I24" s="91" t="s">
        <v>6</v>
      </c>
    </row>
    <row r="25" spans="1:11" ht="15" customHeight="1" x14ac:dyDescent="0.2">
      <c r="A25" s="77" t="s">
        <v>179</v>
      </c>
      <c r="B25" s="167">
        <v>0</v>
      </c>
      <c r="C25" s="167">
        <v>5210.5339999999997</v>
      </c>
      <c r="D25" s="162" t="e">
        <v>#REF!</v>
      </c>
      <c r="E25" s="162">
        <v>5210.5339999999997</v>
      </c>
      <c r="F25" s="162">
        <v>4639.3770000000004</v>
      </c>
      <c r="G25" s="162">
        <v>11206.673000000001</v>
      </c>
      <c r="H25" s="163">
        <v>5996.139000000001</v>
      </c>
      <c r="I25" s="81">
        <v>241.5555579984123</v>
      </c>
    </row>
    <row r="26" spans="1:11" ht="15" customHeight="1" x14ac:dyDescent="0.2">
      <c r="A26" s="92" t="s">
        <v>180</v>
      </c>
      <c r="B26" s="167">
        <v>0</v>
      </c>
      <c r="C26" s="167">
        <v>5210.5339999999997</v>
      </c>
      <c r="D26" s="167" t="e">
        <v>#REF!</v>
      </c>
      <c r="E26" s="167">
        <v>5210.5339999999997</v>
      </c>
      <c r="F26" s="167">
        <v>4639.3770000000004</v>
      </c>
      <c r="G26" s="167">
        <v>11206.673000000001</v>
      </c>
      <c r="H26" s="168">
        <v>5996.139000000001</v>
      </c>
      <c r="I26" s="91">
        <v>241.5555579984123</v>
      </c>
    </row>
    <row r="27" spans="1:11" ht="15" customHeight="1" x14ac:dyDescent="0.2">
      <c r="A27" s="92" t="s">
        <v>57</v>
      </c>
      <c r="B27" s="167"/>
      <c r="C27" s="167"/>
      <c r="D27" s="167"/>
      <c r="E27" s="167"/>
      <c r="F27" s="167"/>
      <c r="G27" s="167"/>
      <c r="H27" s="168"/>
      <c r="I27" s="91" t="s">
        <v>6</v>
      </c>
    </row>
    <row r="28" spans="1:11" ht="9" customHeight="1" x14ac:dyDescent="0.2">
      <c r="A28" s="92"/>
      <c r="B28" s="167"/>
      <c r="C28" s="167"/>
      <c r="D28" s="167"/>
      <c r="E28" s="167"/>
      <c r="F28" s="167"/>
      <c r="G28" s="167"/>
      <c r="H28" s="168"/>
      <c r="I28" s="91" t="s">
        <v>6</v>
      </c>
    </row>
    <row r="29" spans="1:11" ht="18" customHeight="1" x14ac:dyDescent="0.2">
      <c r="A29" s="77" t="s">
        <v>58</v>
      </c>
      <c r="B29" s="162">
        <v>143194.80600000001</v>
      </c>
      <c r="C29" s="162">
        <v>147768.22700000001</v>
      </c>
      <c r="D29" s="162" t="e">
        <v>#REF!</v>
      </c>
      <c r="E29" s="162" t="e">
        <v>#REF!</v>
      </c>
      <c r="F29" s="162">
        <v>88071.423999999999</v>
      </c>
      <c r="G29" s="162">
        <v>56080.016839999997</v>
      </c>
      <c r="H29" s="163" t="e">
        <v>#REF!</v>
      </c>
      <c r="I29" s="81">
        <v>63.675610422740526</v>
      </c>
    </row>
    <row r="30" spans="1:11" ht="9" customHeight="1" x14ac:dyDescent="0.2">
      <c r="A30" s="92"/>
      <c r="B30" s="88"/>
      <c r="C30" s="88"/>
      <c r="D30" s="167"/>
      <c r="E30" s="167"/>
      <c r="F30" s="167"/>
      <c r="G30" s="167"/>
      <c r="H30" s="167"/>
      <c r="I30" s="91" t="s">
        <v>6</v>
      </c>
    </row>
    <row r="31" spans="1:11" ht="18" customHeight="1" x14ac:dyDescent="0.25">
      <c r="A31" s="157" t="s">
        <v>24</v>
      </c>
      <c r="B31" s="170"/>
      <c r="C31" s="170"/>
      <c r="D31" s="167"/>
      <c r="E31" s="167"/>
      <c r="F31" s="167"/>
      <c r="G31" s="167"/>
      <c r="H31" s="167"/>
      <c r="I31" s="91" t="s">
        <v>6</v>
      </c>
    </row>
    <row r="32" spans="1:11" ht="9" customHeight="1" x14ac:dyDescent="0.2">
      <c r="A32" s="92"/>
      <c r="B32" s="88"/>
      <c r="C32" s="88"/>
      <c r="D32" s="167"/>
      <c r="E32" s="167"/>
      <c r="F32" s="167"/>
      <c r="G32" s="167"/>
      <c r="H32" s="167"/>
      <c r="I32" s="91" t="s">
        <v>6</v>
      </c>
    </row>
    <row r="33" spans="1:10" ht="15" customHeight="1" x14ac:dyDescent="0.2">
      <c r="A33" s="77" t="s">
        <v>25</v>
      </c>
      <c r="B33" s="162">
        <v>141094.80599999998</v>
      </c>
      <c r="C33" s="162">
        <v>140457.693</v>
      </c>
      <c r="D33" s="162" t="e">
        <v>#REF!</v>
      </c>
      <c r="E33" s="162" t="e">
        <v>#REF!</v>
      </c>
      <c r="F33" s="162">
        <v>84362.914000000004</v>
      </c>
      <c r="G33" s="162">
        <v>68042.750209999998</v>
      </c>
      <c r="H33" s="162" t="e">
        <v>#REF!</v>
      </c>
      <c r="I33" s="81">
        <v>80.654812622996872</v>
      </c>
    </row>
    <row r="34" spans="1:10" ht="15" customHeight="1" x14ac:dyDescent="0.2">
      <c r="A34" s="92"/>
      <c r="B34" s="88"/>
      <c r="C34" s="88"/>
      <c r="D34" s="167"/>
      <c r="E34" s="167"/>
      <c r="F34" s="167"/>
      <c r="G34" s="167"/>
      <c r="H34" s="167"/>
      <c r="I34" s="91"/>
    </row>
    <row r="35" spans="1:10" ht="18" customHeight="1" x14ac:dyDescent="0.2">
      <c r="A35" s="77" t="s">
        <v>181</v>
      </c>
      <c r="B35" s="162">
        <v>138843.21199999997</v>
      </c>
      <c r="C35" s="162">
        <v>137642.052</v>
      </c>
      <c r="D35" s="162">
        <v>137642.052</v>
      </c>
      <c r="E35" s="162">
        <v>137642.052</v>
      </c>
      <c r="F35" s="162">
        <v>81845.869000000006</v>
      </c>
      <c r="G35" s="162">
        <v>67218.868659999993</v>
      </c>
      <c r="H35" s="162">
        <v>70423.183340000003</v>
      </c>
      <c r="I35" s="81">
        <v>82.128602800955036</v>
      </c>
      <c r="J35" s="8"/>
    </row>
    <row r="36" spans="1:10" ht="20.25" customHeight="1" x14ac:dyDescent="0.2">
      <c r="A36" s="92" t="s">
        <v>150</v>
      </c>
      <c r="B36" s="167">
        <v>125299.72900000001</v>
      </c>
      <c r="C36" s="167">
        <v>124176.084</v>
      </c>
      <c r="D36" s="167">
        <v>124176.084</v>
      </c>
      <c r="E36" s="167">
        <v>124176.084</v>
      </c>
      <c r="F36" s="167">
        <v>70046.888000000006</v>
      </c>
      <c r="G36" s="167">
        <v>60002.594079999988</v>
      </c>
      <c r="H36" s="167">
        <v>64173.489920000015</v>
      </c>
      <c r="I36" s="91">
        <v>85.660613616410743</v>
      </c>
      <c r="J36" s="8"/>
    </row>
    <row r="37" spans="1:10" ht="17.25" customHeight="1" x14ac:dyDescent="0.2">
      <c r="A37" s="92" t="s">
        <v>182</v>
      </c>
      <c r="B37" s="167">
        <v>7293.0079999999998</v>
      </c>
      <c r="C37" s="167">
        <v>6547.1120000000001</v>
      </c>
      <c r="D37" s="167">
        <v>6547.1120000000001</v>
      </c>
      <c r="E37" s="167">
        <v>6547.1120000000001</v>
      </c>
      <c r="F37" s="167">
        <v>5090.9629999999997</v>
      </c>
      <c r="G37" s="167">
        <v>3860.0677800000012</v>
      </c>
      <c r="H37" s="167">
        <v>2687.0442199999989</v>
      </c>
      <c r="I37" s="91">
        <v>75.821957063918973</v>
      </c>
      <c r="J37" s="8"/>
    </row>
    <row r="38" spans="1:10" ht="15.75" customHeight="1" x14ac:dyDescent="0.2">
      <c r="A38" s="92" t="s">
        <v>59</v>
      </c>
      <c r="B38" s="167">
        <v>3042.5610000000001</v>
      </c>
      <c r="C38" s="167">
        <v>4420.2979999999998</v>
      </c>
      <c r="D38" s="167">
        <v>4420.2979999999998</v>
      </c>
      <c r="E38" s="167">
        <v>4420.2979999999998</v>
      </c>
      <c r="F38" s="167">
        <v>4376.8599999999997</v>
      </c>
      <c r="G38" s="167">
        <v>2256.62021</v>
      </c>
      <c r="H38" s="167">
        <v>2163.6777899999997</v>
      </c>
      <c r="I38" s="91">
        <v>51.557971011181536</v>
      </c>
      <c r="J38" s="8"/>
    </row>
    <row r="39" spans="1:10" ht="17.25" customHeight="1" x14ac:dyDescent="0.2">
      <c r="A39" s="92" t="s">
        <v>241</v>
      </c>
      <c r="B39" s="167">
        <v>3207.9140000000002</v>
      </c>
      <c r="C39" s="167">
        <v>2498.558</v>
      </c>
      <c r="D39" s="167">
        <v>2498.558</v>
      </c>
      <c r="E39" s="167">
        <v>2498.558</v>
      </c>
      <c r="F39" s="167">
        <v>2331.1579999999999</v>
      </c>
      <c r="G39" s="167">
        <v>1099.5865899999999</v>
      </c>
      <c r="H39" s="167">
        <v>1398.9714100000001</v>
      </c>
      <c r="I39" s="91">
        <v>47.169114663184558</v>
      </c>
      <c r="J39" s="8"/>
    </row>
    <row r="40" spans="1:10" ht="9" customHeight="1" x14ac:dyDescent="0.2">
      <c r="A40" s="92" t="s">
        <v>6</v>
      </c>
      <c r="B40" s="88"/>
      <c r="C40" s="88"/>
      <c r="D40" s="167">
        <v>0</v>
      </c>
      <c r="E40" s="167">
        <v>0</v>
      </c>
      <c r="F40" s="167" t="s">
        <v>6</v>
      </c>
      <c r="G40" s="167" t="s">
        <v>6</v>
      </c>
      <c r="H40" s="167"/>
      <c r="I40" s="91" t="s">
        <v>6</v>
      </c>
    </row>
    <row r="41" spans="1:10" ht="15" customHeight="1" x14ac:dyDescent="0.2">
      <c r="A41" s="77" t="s">
        <v>274</v>
      </c>
      <c r="B41" s="162">
        <v>2251.5940000000001</v>
      </c>
      <c r="C41" s="162">
        <v>2815.6410000000001</v>
      </c>
      <c r="D41" s="162">
        <v>2815.6410000000001</v>
      </c>
      <c r="E41" s="162">
        <v>2815.6410000000001</v>
      </c>
      <c r="F41" s="162">
        <v>2517.0450000000001</v>
      </c>
      <c r="G41" s="162">
        <v>823.88154999999995</v>
      </c>
      <c r="H41" s="162">
        <v>1991.75945</v>
      </c>
      <c r="I41" s="81">
        <v>32.732094579159288</v>
      </c>
    </row>
    <row r="42" spans="1:10" ht="8.25" customHeight="1" x14ac:dyDescent="0.2">
      <c r="A42" s="92"/>
      <c r="B42" s="88"/>
      <c r="C42" s="88"/>
      <c r="D42" s="167"/>
      <c r="E42" s="167"/>
      <c r="F42" s="167"/>
      <c r="G42" s="167"/>
      <c r="H42" s="167"/>
      <c r="I42" s="91" t="s">
        <v>6</v>
      </c>
    </row>
    <row r="43" spans="1:10" ht="15" customHeight="1" x14ac:dyDescent="0.2">
      <c r="A43" s="77" t="s">
        <v>26</v>
      </c>
      <c r="B43" s="162">
        <v>56905.194000000003</v>
      </c>
      <c r="C43" s="162">
        <v>25912.805</v>
      </c>
      <c r="D43" s="162">
        <v>25912.805</v>
      </c>
      <c r="E43" s="162" t="e">
        <v>#REF!</v>
      </c>
      <c r="F43" s="162">
        <v>25912.805</v>
      </c>
      <c r="G43" s="162">
        <v>20769.88321</v>
      </c>
      <c r="H43" s="162" t="e">
        <v>#REF!</v>
      </c>
      <c r="I43" s="81">
        <v>80.15297151350461</v>
      </c>
      <c r="J43" t="s">
        <v>6</v>
      </c>
    </row>
    <row r="44" spans="1:10" ht="15" customHeight="1" x14ac:dyDescent="0.2">
      <c r="A44" s="92"/>
      <c r="B44" s="88"/>
      <c r="C44" s="88"/>
      <c r="D44" s="167"/>
      <c r="E44" s="167"/>
      <c r="F44" s="167"/>
      <c r="G44" s="167"/>
      <c r="H44" s="167"/>
      <c r="I44" s="91" t="s">
        <v>6</v>
      </c>
    </row>
    <row r="45" spans="1:10" ht="15" customHeight="1" x14ac:dyDescent="0.2">
      <c r="A45" s="92" t="s">
        <v>183</v>
      </c>
      <c r="B45" s="167">
        <v>56905.194000000003</v>
      </c>
      <c r="C45" s="167">
        <v>25912.805</v>
      </c>
      <c r="D45" s="167">
        <v>25912.805</v>
      </c>
      <c r="E45" s="167" t="e">
        <v>#REF!</v>
      </c>
      <c r="F45" s="167">
        <v>25912.805</v>
      </c>
      <c r="G45" s="167">
        <v>20769.88321</v>
      </c>
      <c r="H45" s="167" t="e">
        <v>#REF!</v>
      </c>
      <c r="I45" s="91">
        <v>80.15297151350461</v>
      </c>
    </row>
    <row r="46" spans="1:10" ht="14.25" customHeight="1" x14ac:dyDescent="0.2">
      <c r="A46" s="92" t="s">
        <v>60</v>
      </c>
      <c r="B46" s="88"/>
      <c r="C46" s="167">
        <v>0</v>
      </c>
      <c r="D46" s="167">
        <v>0</v>
      </c>
      <c r="E46" s="167">
        <v>0</v>
      </c>
      <c r="F46" s="167">
        <v>0</v>
      </c>
      <c r="G46" s="167">
        <v>0</v>
      </c>
      <c r="H46" s="167">
        <v>0</v>
      </c>
      <c r="I46" s="91" t="s">
        <v>6</v>
      </c>
    </row>
    <row r="47" spans="1:10" ht="15" customHeight="1" x14ac:dyDescent="0.2">
      <c r="A47" s="92" t="s">
        <v>184</v>
      </c>
      <c r="B47" s="88"/>
      <c r="C47" s="167">
        <v>0</v>
      </c>
      <c r="D47" s="167" t="s">
        <v>6</v>
      </c>
      <c r="E47" s="167" t="s">
        <v>6</v>
      </c>
      <c r="F47" s="167" t="s">
        <v>6</v>
      </c>
      <c r="G47" s="167" t="s">
        <v>6</v>
      </c>
      <c r="H47" s="167" t="s">
        <v>6</v>
      </c>
      <c r="I47" s="91" t="s">
        <v>6</v>
      </c>
    </row>
    <row r="48" spans="1:10" ht="15" customHeight="1" x14ac:dyDescent="0.2">
      <c r="A48" s="92" t="s">
        <v>61</v>
      </c>
      <c r="B48" s="88"/>
      <c r="C48" s="88"/>
      <c r="D48" s="167">
        <v>0</v>
      </c>
      <c r="E48" s="167">
        <v>0</v>
      </c>
      <c r="F48" s="167">
        <v>0</v>
      </c>
      <c r="G48" s="167">
        <v>0</v>
      </c>
      <c r="H48" s="167">
        <v>0</v>
      </c>
      <c r="I48" s="91" t="s">
        <v>6</v>
      </c>
    </row>
    <row r="49" spans="1:9" ht="8.25" customHeight="1" x14ac:dyDescent="0.2">
      <c r="A49" s="92"/>
      <c r="B49" s="88"/>
      <c r="C49" s="88"/>
      <c r="D49" s="167"/>
      <c r="E49" s="167"/>
      <c r="F49" s="167"/>
      <c r="G49" s="167"/>
      <c r="H49" s="167"/>
      <c r="I49" s="91" t="s">
        <v>6</v>
      </c>
    </row>
    <row r="50" spans="1:9" ht="18" customHeight="1" x14ac:dyDescent="0.2">
      <c r="A50" s="77" t="s">
        <v>62</v>
      </c>
      <c r="B50" s="162">
        <v>198000</v>
      </c>
      <c r="C50" s="162">
        <v>166370.49799999999</v>
      </c>
      <c r="D50" s="162" t="e">
        <v>#REF!</v>
      </c>
      <c r="E50" s="162" t="e">
        <v>#REF!</v>
      </c>
      <c r="F50" s="162">
        <v>110275.71900000001</v>
      </c>
      <c r="G50" s="162">
        <v>88812.633419999998</v>
      </c>
      <c r="H50" s="162" t="e">
        <v>#REF!</v>
      </c>
      <c r="I50" s="81">
        <v>80.536889013618662</v>
      </c>
    </row>
    <row r="51" spans="1:9" ht="9" customHeight="1" x14ac:dyDescent="0.2">
      <c r="A51" s="92"/>
      <c r="B51" s="92"/>
      <c r="C51" s="88"/>
      <c r="D51" s="167"/>
      <c r="E51" s="167"/>
      <c r="F51" s="167"/>
      <c r="G51" s="167"/>
      <c r="H51" s="167"/>
      <c r="I51" s="91" t="s">
        <v>6</v>
      </c>
    </row>
    <row r="52" spans="1:9" ht="21.75" customHeight="1" x14ac:dyDescent="0.25">
      <c r="A52" s="171" t="s">
        <v>27</v>
      </c>
      <c r="B52" s="172"/>
      <c r="C52" s="173"/>
      <c r="D52" s="174" t="s">
        <v>6</v>
      </c>
      <c r="E52" s="174" t="e">
        <v>#REF!</v>
      </c>
      <c r="F52" s="175" t="s">
        <v>6</v>
      </c>
      <c r="G52" s="176">
        <v>-32732.616580000002</v>
      </c>
      <c r="H52" s="175" t="s">
        <v>6</v>
      </c>
      <c r="I52" s="177" t="s">
        <v>6</v>
      </c>
    </row>
    <row r="53" spans="1:9" ht="15" customHeight="1" x14ac:dyDescent="0.2">
      <c r="A53" s="178"/>
      <c r="B53" s="5"/>
      <c r="C53" s="5"/>
      <c r="D53" s="178"/>
      <c r="E53" s="179"/>
      <c r="F53" s="179"/>
      <c r="G53" s="179"/>
      <c r="H53" s="180"/>
      <c r="I53" s="181"/>
    </row>
    <row r="54" spans="1:9" ht="15" customHeight="1" x14ac:dyDescent="0.25">
      <c r="A54" s="384" t="s">
        <v>243</v>
      </c>
      <c r="B54" s="384"/>
      <c r="C54" s="52"/>
      <c r="D54" s="52"/>
      <c r="E54" s="5"/>
      <c r="F54" s="5" t="s">
        <v>6</v>
      </c>
      <c r="G54" s="5"/>
      <c r="H54" s="51"/>
      <c r="I54" s="41"/>
    </row>
    <row r="55" spans="1:9" ht="15" customHeight="1" x14ac:dyDescent="0.25">
      <c r="A55" s="9" t="s">
        <v>6</v>
      </c>
      <c r="H55" s="19"/>
      <c r="I55" s="12"/>
    </row>
    <row r="56" spans="1:9" ht="15" customHeight="1" x14ac:dyDescent="0.25">
      <c r="F56" s="26" t="s">
        <v>6</v>
      </c>
      <c r="G56" s="26"/>
      <c r="H56" s="19"/>
      <c r="I56" s="12"/>
    </row>
    <row r="57" spans="1:9" ht="15" customHeight="1" x14ac:dyDescent="0.25">
      <c r="A57" s="13"/>
      <c r="B57" s="13"/>
      <c r="C57" s="13"/>
      <c r="D57" s="13"/>
      <c r="E57" s="18"/>
      <c r="F57" s="18"/>
      <c r="G57" s="18" t="s">
        <v>6</v>
      </c>
      <c r="H57" s="19"/>
      <c r="I57" s="12"/>
    </row>
    <row r="58" spans="1:9" ht="15" customHeight="1" x14ac:dyDescent="0.25">
      <c r="A58" s="13"/>
      <c r="B58" s="13"/>
      <c r="C58" s="13"/>
      <c r="D58" s="13"/>
      <c r="E58" s="18"/>
      <c r="F58" s="18"/>
      <c r="G58" s="18"/>
      <c r="H58" s="19"/>
      <c r="I58" s="12"/>
    </row>
    <row r="59" spans="1:9" ht="15" customHeight="1" x14ac:dyDescent="0.25">
      <c r="A59" s="13"/>
      <c r="B59" s="13"/>
      <c r="C59" s="13"/>
      <c r="D59" s="13"/>
      <c r="E59" s="18"/>
      <c r="F59" s="18"/>
      <c r="G59" s="18"/>
      <c r="H59" s="19"/>
      <c r="I59" s="12"/>
    </row>
    <row r="60" spans="1:9" ht="15" customHeight="1" x14ac:dyDescent="0.25">
      <c r="A60" s="11"/>
      <c r="B60" s="11"/>
      <c r="C60" s="11"/>
      <c r="D60" s="11"/>
      <c r="E60" s="11"/>
      <c r="F60" s="11"/>
      <c r="H60" s="19"/>
      <c r="I60" s="12"/>
    </row>
    <row r="61" spans="1:9" ht="15" customHeight="1" x14ac:dyDescent="0.2">
      <c r="A61" s="11"/>
      <c r="B61" s="11"/>
      <c r="C61" s="11"/>
      <c r="D61" s="11"/>
      <c r="E61" s="11"/>
      <c r="F61" s="11"/>
      <c r="I61" s="12"/>
    </row>
    <row r="62" spans="1:9" ht="15" customHeight="1" x14ac:dyDescent="0.2">
      <c r="A62" s="11"/>
      <c r="B62" s="11"/>
      <c r="C62" s="11"/>
      <c r="D62" s="11"/>
      <c r="I62" s="12"/>
    </row>
    <row r="63" spans="1:9" x14ac:dyDescent="0.2">
      <c r="A63" s="11"/>
      <c r="B63" s="11"/>
      <c r="C63" s="11"/>
      <c r="D63" s="11"/>
      <c r="I63" s="12"/>
    </row>
    <row r="64" spans="1:9" x14ac:dyDescent="0.2">
      <c r="A64" s="11"/>
      <c r="B64" s="11"/>
      <c r="C64" s="11"/>
      <c r="D64" s="11"/>
      <c r="I64" s="12"/>
    </row>
    <row r="65" spans="1:9" x14ac:dyDescent="0.2">
      <c r="A65" s="11"/>
      <c r="B65" s="11"/>
      <c r="C65" s="11"/>
      <c r="D65" s="11"/>
      <c r="I65" s="12"/>
    </row>
    <row r="66" spans="1:9" ht="15" x14ac:dyDescent="0.25">
      <c r="A66" s="11"/>
      <c r="B66" s="11"/>
      <c r="C66" s="11"/>
      <c r="D66" s="11"/>
      <c r="E66" s="14"/>
      <c r="F66" s="14"/>
      <c r="G66" s="14"/>
      <c r="H66" s="15"/>
      <c r="I66" s="12"/>
    </row>
    <row r="67" spans="1:9" ht="15" x14ac:dyDescent="0.25">
      <c r="A67" s="11"/>
      <c r="B67" s="11"/>
      <c r="C67" s="11"/>
      <c r="D67" s="11"/>
      <c r="E67" s="14"/>
      <c r="F67" s="14"/>
      <c r="G67" s="14"/>
      <c r="H67" s="15"/>
      <c r="I67" s="12"/>
    </row>
    <row r="68" spans="1:9" x14ac:dyDescent="0.2">
      <c r="A68" s="11"/>
      <c r="B68" s="11"/>
      <c r="C68" s="11"/>
      <c r="D68" s="11"/>
      <c r="I68" s="12"/>
    </row>
    <row r="69" spans="1:9" x14ac:dyDescent="0.2">
      <c r="I69" s="12"/>
    </row>
    <row r="70" spans="1:9" x14ac:dyDescent="0.2">
      <c r="I70" s="12"/>
    </row>
    <row r="71" spans="1:9" x14ac:dyDescent="0.2">
      <c r="I71" s="12"/>
    </row>
    <row r="72" spans="1:9" x14ac:dyDescent="0.2">
      <c r="I72" s="12"/>
    </row>
    <row r="73" spans="1:9" x14ac:dyDescent="0.2">
      <c r="I73" s="12"/>
    </row>
    <row r="74" spans="1:9" x14ac:dyDescent="0.2">
      <c r="I74" s="12"/>
    </row>
    <row r="75" spans="1:9" x14ac:dyDescent="0.2">
      <c r="I75" s="12"/>
    </row>
    <row r="76" spans="1:9" x14ac:dyDescent="0.2">
      <c r="I76" s="12"/>
    </row>
    <row r="77" spans="1:9" x14ac:dyDescent="0.2">
      <c r="I77" s="12"/>
    </row>
    <row r="78" spans="1:9" x14ac:dyDescent="0.2">
      <c r="I78" s="12"/>
    </row>
    <row r="79" spans="1:9" x14ac:dyDescent="0.2">
      <c r="I79" s="12"/>
    </row>
    <row r="80" spans="1:9" x14ac:dyDescent="0.2">
      <c r="I80" s="12"/>
    </row>
    <row r="81" spans="9:9" x14ac:dyDescent="0.2">
      <c r="I81" s="12"/>
    </row>
    <row r="82" spans="9:9" x14ac:dyDescent="0.2">
      <c r="I82" s="12"/>
    </row>
    <row r="83" spans="9:9" x14ac:dyDescent="0.2">
      <c r="I83" s="12"/>
    </row>
    <row r="84" spans="9:9" x14ac:dyDescent="0.2">
      <c r="I84" s="12"/>
    </row>
    <row r="85" spans="9:9" x14ac:dyDescent="0.2">
      <c r="I85" s="12"/>
    </row>
    <row r="86" spans="9:9" x14ac:dyDescent="0.2">
      <c r="I86" s="12"/>
    </row>
    <row r="87" spans="9:9" x14ac:dyDescent="0.2">
      <c r="I87" s="12"/>
    </row>
    <row r="88" spans="9:9" x14ac:dyDescent="0.2">
      <c r="I88" s="12"/>
    </row>
  </sheetData>
  <mergeCells count="8">
    <mergeCell ref="A54:B54"/>
    <mergeCell ref="A1:I1"/>
    <mergeCell ref="A2:I2"/>
    <mergeCell ref="A7:A8"/>
    <mergeCell ref="A3:I3"/>
    <mergeCell ref="A4:I4"/>
    <mergeCell ref="I7:I8"/>
    <mergeCell ref="B7:G7"/>
  </mergeCells>
  <phoneticPr fontId="2" type="noConversion"/>
  <pageMargins left="1.1417322834645669" right="0.86614173228346458" top="0.6692913385826772" bottom="0.59055118110236227" header="0.51181102362204722" footer="0.51181102362204722"/>
  <pageSetup scale="85" firstPageNumber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6">
    <tabColor theme="4" tint="0.59999389629810485"/>
  </sheetPr>
  <dimension ref="A1:Q181"/>
  <sheetViews>
    <sheetView showGridLines="0" showZeros="0" topLeftCell="A15" workbookViewId="0">
      <selection activeCell="H18" sqref="H18"/>
    </sheetView>
  </sheetViews>
  <sheetFormatPr baseColWidth="10" defaultColWidth="11.42578125" defaultRowHeight="12.75" x14ac:dyDescent="0.2"/>
  <cols>
    <col min="1" max="1" width="35.28515625" style="9" customWidth="1"/>
    <col min="2" max="3" width="13" style="9" customWidth="1"/>
    <col min="4" max="4" width="12.42578125" style="9" customWidth="1"/>
    <col min="5" max="5" width="0.28515625" style="9" hidden="1" customWidth="1"/>
    <col min="6" max="6" width="15.140625" style="9" customWidth="1"/>
    <col min="7" max="7" width="13" style="9" customWidth="1"/>
    <col min="8" max="8" width="12.7109375" style="9" customWidth="1"/>
    <col min="9" max="9" width="12.28515625" style="9" customWidth="1"/>
    <col min="10" max="10" width="11.85546875" style="9" hidden="1" customWidth="1"/>
    <col min="11" max="11" width="13.28515625" style="9" customWidth="1"/>
    <col min="12" max="12" width="0.140625" customWidth="1"/>
    <col min="13" max="13" width="13.5703125" customWidth="1"/>
  </cols>
  <sheetData>
    <row r="1" spans="1:14" ht="12" customHeight="1" x14ac:dyDescent="0.2">
      <c r="A1" s="38"/>
      <c r="B1" s="38"/>
      <c r="C1" s="38"/>
      <c r="D1" s="34"/>
      <c r="E1" s="34"/>
      <c r="F1" s="37"/>
      <c r="G1" s="37"/>
      <c r="H1" s="37"/>
      <c r="I1" s="37"/>
      <c r="J1" s="37"/>
      <c r="K1" s="37"/>
    </row>
    <row r="2" spans="1:14" ht="18" customHeight="1" x14ac:dyDescent="0.25">
      <c r="A2" s="387" t="s">
        <v>168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</row>
    <row r="3" spans="1:14" ht="15.75" customHeight="1" x14ac:dyDescent="0.25">
      <c r="A3" s="387" t="s">
        <v>169</v>
      </c>
      <c r="B3" s="387"/>
      <c r="C3" s="387"/>
      <c r="D3" s="387"/>
      <c r="E3" s="387"/>
      <c r="F3" s="387"/>
      <c r="G3" s="387"/>
      <c r="H3" s="387"/>
      <c r="I3" s="387"/>
      <c r="J3" s="387"/>
      <c r="K3" s="387"/>
    </row>
    <row r="4" spans="1:14" ht="15" x14ac:dyDescent="0.25">
      <c r="A4" s="388" t="s">
        <v>267</v>
      </c>
      <c r="B4" s="388"/>
      <c r="C4" s="388"/>
      <c r="D4" s="388"/>
      <c r="E4" s="388"/>
      <c r="F4" s="388"/>
      <c r="G4" s="388"/>
      <c r="H4" s="388"/>
      <c r="I4" s="388"/>
      <c r="J4" s="388"/>
      <c r="K4" s="388"/>
    </row>
    <row r="5" spans="1:14" ht="15" x14ac:dyDescent="0.25">
      <c r="A5" s="388" t="s">
        <v>303</v>
      </c>
      <c r="B5" s="388"/>
      <c r="C5" s="388"/>
      <c r="D5" s="388"/>
      <c r="E5" s="388"/>
      <c r="F5" s="388"/>
      <c r="G5" s="388"/>
      <c r="H5" s="388"/>
      <c r="I5" s="388"/>
      <c r="J5" s="388"/>
      <c r="K5" s="388"/>
    </row>
    <row r="6" spans="1:14" ht="13.5" thickBo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 t="s">
        <v>6</v>
      </c>
      <c r="L6" t="s">
        <v>6</v>
      </c>
    </row>
    <row r="7" spans="1:14" ht="20.100000000000001" customHeight="1" x14ac:dyDescent="0.2">
      <c r="A7" s="425" t="s">
        <v>0</v>
      </c>
      <c r="B7" s="430" t="s">
        <v>63</v>
      </c>
      <c r="C7" s="431"/>
      <c r="D7" s="431"/>
      <c r="E7" s="431"/>
      <c r="F7" s="431"/>
      <c r="G7" s="431"/>
      <c r="H7" s="432"/>
      <c r="I7" s="427" t="s">
        <v>145</v>
      </c>
      <c r="J7" s="425"/>
      <c r="K7" s="427" t="s">
        <v>165</v>
      </c>
      <c r="L7" t="s">
        <v>6</v>
      </c>
    </row>
    <row r="8" spans="1:14" ht="31.5" customHeight="1" x14ac:dyDescent="0.2">
      <c r="A8" s="426"/>
      <c r="B8" s="249" t="s">
        <v>74</v>
      </c>
      <c r="C8" s="249" t="s">
        <v>287</v>
      </c>
      <c r="D8" s="63" t="s">
        <v>2</v>
      </c>
      <c r="E8" s="324" t="s">
        <v>31</v>
      </c>
      <c r="F8" s="325" t="s">
        <v>278</v>
      </c>
      <c r="G8" s="323" t="s">
        <v>276</v>
      </c>
      <c r="H8" s="323" t="s">
        <v>155</v>
      </c>
      <c r="I8" s="428"/>
      <c r="J8" s="429"/>
      <c r="K8" s="428"/>
      <c r="L8" t="s">
        <v>3</v>
      </c>
      <c r="M8" t="s">
        <v>6</v>
      </c>
    </row>
    <row r="9" spans="1:14" ht="24.75" customHeight="1" x14ac:dyDescent="0.2">
      <c r="A9" s="182" t="s">
        <v>64</v>
      </c>
      <c r="B9" s="183">
        <v>198000000</v>
      </c>
      <c r="C9" s="184">
        <v>166370498</v>
      </c>
      <c r="D9" s="184">
        <v>110275719</v>
      </c>
      <c r="E9" s="184">
        <v>16106068.370000001</v>
      </c>
      <c r="F9" s="184">
        <v>88812633.419999987</v>
      </c>
      <c r="G9" s="184">
        <v>61497186.829999991</v>
      </c>
      <c r="H9" s="184">
        <v>62279854.541999996</v>
      </c>
      <c r="I9" s="184">
        <v>21463085.580000013</v>
      </c>
      <c r="J9" s="184" t="e">
        <v>#REF!</v>
      </c>
      <c r="K9" s="185">
        <v>80.536889013618662</v>
      </c>
      <c r="L9">
        <v>84817701.783999994</v>
      </c>
    </row>
    <row r="10" spans="1:14" ht="11.1" customHeight="1" x14ac:dyDescent="0.2">
      <c r="A10" s="182"/>
      <c r="B10" s="182"/>
      <c r="C10" s="186"/>
      <c r="D10" s="184"/>
      <c r="E10" s="184"/>
      <c r="F10" s="184" t="s">
        <v>6</v>
      </c>
      <c r="G10" s="184"/>
      <c r="H10" s="184" t="s">
        <v>6</v>
      </c>
      <c r="I10" s="184" t="s">
        <v>6</v>
      </c>
      <c r="J10" s="184" t="s">
        <v>6</v>
      </c>
      <c r="K10" s="185" t="s">
        <v>6</v>
      </c>
      <c r="L10" t="s">
        <v>6</v>
      </c>
    </row>
    <row r="11" spans="1:14" ht="15" x14ac:dyDescent="0.25">
      <c r="A11" s="182" t="s">
        <v>65</v>
      </c>
      <c r="B11" s="183">
        <v>141094806</v>
      </c>
      <c r="C11" s="184">
        <v>140457693</v>
      </c>
      <c r="D11" s="187">
        <v>84362914</v>
      </c>
      <c r="E11" s="187">
        <v>10283147.110000001</v>
      </c>
      <c r="F11" s="187">
        <v>68042750.209999993</v>
      </c>
      <c r="G11" s="187">
        <v>57600509.11999999</v>
      </c>
      <c r="H11" s="187">
        <v>60476186.739999995</v>
      </c>
      <c r="I11" s="187">
        <v>16320163.790000007</v>
      </c>
      <c r="J11" s="187" t="e">
        <v>#REF!</v>
      </c>
      <c r="K11" s="188">
        <v>80.654812622996872</v>
      </c>
      <c r="L11">
        <v>71948551.653999999</v>
      </c>
      <c r="N11" t="s">
        <v>6</v>
      </c>
    </row>
    <row r="12" spans="1:14" ht="10.35" customHeight="1" x14ac:dyDescent="0.2">
      <c r="A12" s="182"/>
      <c r="B12" s="182"/>
      <c r="C12" s="186"/>
      <c r="D12" s="184"/>
      <c r="E12" s="184"/>
      <c r="F12" s="184" t="s">
        <v>6</v>
      </c>
      <c r="G12" s="184"/>
      <c r="H12" s="184"/>
      <c r="I12" s="184"/>
      <c r="J12" s="184" t="s">
        <v>6</v>
      </c>
      <c r="K12" s="185"/>
      <c r="L12" t="s">
        <v>6</v>
      </c>
    </row>
    <row r="13" spans="1:14" ht="18" customHeight="1" x14ac:dyDescent="0.2">
      <c r="A13" s="182" t="s">
        <v>66</v>
      </c>
      <c r="B13" s="183">
        <v>138843212</v>
      </c>
      <c r="C13" s="184">
        <v>137642052</v>
      </c>
      <c r="D13" s="184">
        <v>81845869</v>
      </c>
      <c r="E13" s="184">
        <v>10114313.270000001</v>
      </c>
      <c r="F13" s="184">
        <v>67218868.659999996</v>
      </c>
      <c r="G13" s="184">
        <v>56839223.239999987</v>
      </c>
      <c r="H13" s="184">
        <v>59732464.669999994</v>
      </c>
      <c r="I13" s="184">
        <v>14627000.340000004</v>
      </c>
      <c r="J13" s="184" t="e">
        <v>#REF!</v>
      </c>
      <c r="K13" s="185">
        <v>82.128602800955036</v>
      </c>
      <c r="L13">
        <v>71049250.593999997</v>
      </c>
      <c r="M13" s="1" t="s">
        <v>6</v>
      </c>
    </row>
    <row r="14" spans="1:14" ht="11.1" customHeight="1" x14ac:dyDescent="0.2">
      <c r="A14" s="182"/>
      <c r="B14" s="182"/>
      <c r="C14" s="186"/>
      <c r="D14" s="184"/>
      <c r="E14" s="184"/>
      <c r="F14" s="184" t="s">
        <v>6</v>
      </c>
      <c r="G14" s="184"/>
      <c r="H14" s="184"/>
      <c r="I14" s="184"/>
      <c r="J14" s="184"/>
      <c r="K14" s="185"/>
      <c r="L14" t="s">
        <v>6</v>
      </c>
    </row>
    <row r="15" spans="1:14" ht="20.100000000000001" customHeight="1" x14ac:dyDescent="0.2">
      <c r="A15" s="189" t="s">
        <v>67</v>
      </c>
      <c r="B15" s="190">
        <v>125299729</v>
      </c>
      <c r="C15" s="190">
        <v>124176084</v>
      </c>
      <c r="D15" s="190">
        <v>70046888</v>
      </c>
      <c r="E15" s="190">
        <v>9231142.290000001</v>
      </c>
      <c r="F15" s="190">
        <v>60002593.079999991</v>
      </c>
      <c r="G15" s="190">
        <v>52142012.159999989</v>
      </c>
      <c r="H15" s="190">
        <v>56651497.199999996</v>
      </c>
      <c r="I15" s="190">
        <v>10044294.920000009</v>
      </c>
      <c r="J15" s="190" t="e">
        <v>#REF!</v>
      </c>
      <c r="K15" s="191">
        <v>85.660612188795582</v>
      </c>
      <c r="L15">
        <v>67328817.609999999</v>
      </c>
    </row>
    <row r="16" spans="1:14" ht="20.100000000000001" customHeight="1" x14ac:dyDescent="0.2">
      <c r="A16" s="189" t="s">
        <v>185</v>
      </c>
      <c r="B16" s="190">
        <v>7293008</v>
      </c>
      <c r="C16" s="190">
        <v>6547112</v>
      </c>
      <c r="D16" s="190">
        <v>5090963</v>
      </c>
      <c r="E16" s="190">
        <v>482221.56</v>
      </c>
      <c r="F16" s="190">
        <v>3860067.7800000012</v>
      </c>
      <c r="G16" s="190">
        <v>2829815.4400000004</v>
      </c>
      <c r="H16" s="190">
        <v>1983824.5399999998</v>
      </c>
      <c r="I16" s="190">
        <v>1230895.2199999988</v>
      </c>
      <c r="J16" s="190" t="e">
        <v>#REF!</v>
      </c>
      <c r="K16" s="191">
        <v>75.821957063918973</v>
      </c>
      <c r="L16">
        <v>2361674.9099999997</v>
      </c>
    </row>
    <row r="17" spans="1:14" ht="20.100000000000001" customHeight="1" x14ac:dyDescent="0.2">
      <c r="A17" s="189" t="s">
        <v>68</v>
      </c>
      <c r="B17" s="190">
        <v>3042561</v>
      </c>
      <c r="C17" s="190">
        <v>4420298</v>
      </c>
      <c r="D17" s="190">
        <v>4376860</v>
      </c>
      <c r="E17" s="190">
        <v>187691.30999999997</v>
      </c>
      <c r="F17" s="190">
        <v>2256620.21</v>
      </c>
      <c r="G17" s="190">
        <v>1238388.1100000001</v>
      </c>
      <c r="H17" s="190">
        <v>793478.85000000009</v>
      </c>
      <c r="I17" s="190">
        <v>2120239.79</v>
      </c>
      <c r="J17" s="190" t="e">
        <v>#REF!</v>
      </c>
      <c r="K17" s="191">
        <v>51.557971011181536</v>
      </c>
      <c r="L17">
        <v>1178096.594</v>
      </c>
      <c r="N17" t="s">
        <v>6</v>
      </c>
    </row>
    <row r="18" spans="1:14" ht="20.100000000000001" customHeight="1" x14ac:dyDescent="0.2">
      <c r="A18" s="189" t="s">
        <v>242</v>
      </c>
      <c r="B18" s="190">
        <v>3207914</v>
      </c>
      <c r="C18" s="190">
        <v>2498558</v>
      </c>
      <c r="D18" s="190">
        <v>2331158</v>
      </c>
      <c r="E18" s="190">
        <v>213258.11</v>
      </c>
      <c r="F18" s="190">
        <v>1099586.5899999999</v>
      </c>
      <c r="G18" s="190">
        <v>629007.53</v>
      </c>
      <c r="H18" s="190">
        <v>303664.08</v>
      </c>
      <c r="I18" s="190">
        <v>1231571.4100000001</v>
      </c>
      <c r="J18" s="190" t="e">
        <v>#REF!</v>
      </c>
      <c r="K18" s="191">
        <v>47.169114663184558</v>
      </c>
      <c r="L18">
        <v>105848.37</v>
      </c>
    </row>
    <row r="19" spans="1:14" ht="9.75" customHeight="1" x14ac:dyDescent="0.2">
      <c r="A19" s="182"/>
      <c r="B19" s="182"/>
      <c r="C19" s="184"/>
      <c r="D19" s="184"/>
      <c r="E19" s="184" t="s">
        <v>6</v>
      </c>
      <c r="F19" s="184" t="s">
        <v>6</v>
      </c>
      <c r="G19" s="184" t="s">
        <v>6</v>
      </c>
      <c r="H19" s="184"/>
      <c r="I19" s="184"/>
      <c r="J19" s="184"/>
      <c r="K19" s="185" t="s">
        <v>6</v>
      </c>
      <c r="L19" t="s">
        <v>6</v>
      </c>
    </row>
    <row r="20" spans="1:14" ht="18" customHeight="1" x14ac:dyDescent="0.2">
      <c r="A20" s="182" t="s">
        <v>69</v>
      </c>
      <c r="B20" s="184">
        <v>2251594</v>
      </c>
      <c r="C20" s="184">
        <v>2815641</v>
      </c>
      <c r="D20" s="184">
        <v>2517045</v>
      </c>
      <c r="E20" s="184">
        <v>168833.84000000003</v>
      </c>
      <c r="F20" s="184">
        <v>823881.54999999993</v>
      </c>
      <c r="G20" s="184">
        <v>761285.88</v>
      </c>
      <c r="H20" s="184">
        <v>743722.07</v>
      </c>
      <c r="I20" s="184">
        <v>1693163.4500000002</v>
      </c>
      <c r="J20" s="184" t="e">
        <v>#REF!</v>
      </c>
      <c r="K20" s="185">
        <v>32.732094579159288</v>
      </c>
      <c r="L20">
        <v>899301.06000000017</v>
      </c>
    </row>
    <row r="21" spans="1:14" ht="12.75" customHeight="1" x14ac:dyDescent="0.2">
      <c r="A21" s="182" t="s">
        <v>151</v>
      </c>
      <c r="B21" s="182"/>
      <c r="C21" s="184"/>
      <c r="D21" s="184"/>
      <c r="E21" s="184" t="s">
        <v>6</v>
      </c>
      <c r="F21" s="184" t="s">
        <v>6</v>
      </c>
      <c r="G21" s="184" t="s">
        <v>6</v>
      </c>
      <c r="H21" s="184"/>
      <c r="I21" s="184"/>
      <c r="J21" s="184"/>
      <c r="K21" s="185" t="s">
        <v>6</v>
      </c>
      <c r="L21" t="s">
        <v>6</v>
      </c>
    </row>
    <row r="22" spans="1:14" ht="18" customHeight="1" x14ac:dyDescent="0.2">
      <c r="A22" s="182" t="s">
        <v>270</v>
      </c>
      <c r="B22" s="183">
        <v>1964594</v>
      </c>
      <c r="C22" s="184">
        <v>2687561</v>
      </c>
      <c r="D22" s="184">
        <v>2406465</v>
      </c>
      <c r="E22" s="184">
        <v>168833.84000000003</v>
      </c>
      <c r="F22" s="184">
        <v>168833.84000000003</v>
      </c>
      <c r="G22" s="184">
        <v>760385.88</v>
      </c>
      <c r="H22" s="184">
        <v>742822.07</v>
      </c>
      <c r="I22" s="184">
        <v>2237631.16</v>
      </c>
      <c r="J22" s="184" t="e">
        <v>#REF!</v>
      </c>
      <c r="K22" s="185">
        <v>7.0158444024741691</v>
      </c>
      <c r="L22">
        <v>59671.520000000004</v>
      </c>
    </row>
    <row r="23" spans="1:14" ht="12.75" hidden="1" customHeight="1" x14ac:dyDescent="0.2">
      <c r="A23" s="182" t="s">
        <v>70</v>
      </c>
      <c r="B23" s="182"/>
      <c r="C23" s="184"/>
      <c r="D23" s="184" t="s">
        <v>6</v>
      </c>
      <c r="E23" s="184">
        <v>134579</v>
      </c>
      <c r="F23" s="184">
        <v>1231</v>
      </c>
      <c r="G23" s="184">
        <v>0</v>
      </c>
      <c r="H23" s="184"/>
      <c r="I23" s="184"/>
      <c r="J23" s="184"/>
      <c r="K23" s="185" t="s">
        <v>6</v>
      </c>
      <c r="L23">
        <v>1231</v>
      </c>
    </row>
    <row r="24" spans="1:14" ht="12.75" hidden="1" customHeight="1" x14ac:dyDescent="0.2">
      <c r="A24" s="182" t="s">
        <v>186</v>
      </c>
      <c r="B24" s="182"/>
      <c r="C24" s="184"/>
      <c r="D24" s="184"/>
      <c r="E24" s="184">
        <v>134579</v>
      </c>
      <c r="F24" s="184">
        <v>1231</v>
      </c>
      <c r="G24" s="184">
        <v>0</v>
      </c>
      <c r="H24" s="184"/>
      <c r="I24" s="184"/>
      <c r="J24" s="184"/>
      <c r="K24" s="185" t="s">
        <v>6</v>
      </c>
      <c r="L24">
        <v>1231</v>
      </c>
    </row>
    <row r="25" spans="1:14" ht="12.75" hidden="1" customHeight="1" x14ac:dyDescent="0.2">
      <c r="A25" s="182" t="s">
        <v>187</v>
      </c>
      <c r="B25" s="182"/>
      <c r="C25" s="184"/>
      <c r="D25" s="184"/>
      <c r="E25" s="184">
        <v>134579</v>
      </c>
      <c r="F25" s="184">
        <v>1231</v>
      </c>
      <c r="G25" s="184">
        <v>0</v>
      </c>
      <c r="H25" s="184"/>
      <c r="I25" s="184"/>
      <c r="J25" s="184"/>
      <c r="K25" s="185" t="s">
        <v>6</v>
      </c>
      <c r="L25">
        <v>1231</v>
      </c>
    </row>
    <row r="26" spans="1:14" ht="12.75" hidden="1" customHeight="1" x14ac:dyDescent="0.2">
      <c r="A26" s="182" t="s">
        <v>71</v>
      </c>
      <c r="B26" s="182"/>
      <c r="C26" s="184"/>
      <c r="D26" s="184"/>
      <c r="E26" s="184">
        <v>134579</v>
      </c>
      <c r="F26" s="184">
        <v>1231</v>
      </c>
      <c r="G26" s="184">
        <v>0</v>
      </c>
      <c r="H26" s="184"/>
      <c r="I26" s="184"/>
      <c r="J26" s="184"/>
      <c r="K26" s="185" t="s">
        <v>6</v>
      </c>
      <c r="L26">
        <v>1231</v>
      </c>
    </row>
    <row r="27" spans="1:14" ht="12.75" customHeight="1" x14ac:dyDescent="0.2">
      <c r="A27" s="182"/>
      <c r="B27" s="182"/>
      <c r="C27" s="184"/>
      <c r="D27" s="184"/>
      <c r="E27" s="184"/>
      <c r="F27" s="184"/>
      <c r="G27" s="184"/>
      <c r="H27" s="184"/>
      <c r="I27" s="184"/>
      <c r="J27" s="184"/>
      <c r="K27" s="185"/>
    </row>
    <row r="28" spans="1:14" ht="18" customHeight="1" x14ac:dyDescent="0.2">
      <c r="A28" s="189" t="s">
        <v>271</v>
      </c>
      <c r="B28" s="190">
        <v>1964594</v>
      </c>
      <c r="C28" s="190">
        <v>2687561</v>
      </c>
      <c r="D28" s="190">
        <v>2406465</v>
      </c>
      <c r="E28" s="190">
        <v>168833.84000000003</v>
      </c>
      <c r="F28" s="190">
        <v>168833.84000000003</v>
      </c>
      <c r="G28" s="190">
        <v>760385.88</v>
      </c>
      <c r="H28" s="190">
        <v>742822.07</v>
      </c>
      <c r="I28" s="190">
        <v>2237631.16</v>
      </c>
      <c r="J28" s="190" t="e">
        <v>#REF!</v>
      </c>
      <c r="K28" s="191">
        <v>7.0158444024741691</v>
      </c>
      <c r="L28">
        <v>59671.520000000004</v>
      </c>
    </row>
    <row r="29" spans="1:14" ht="18" customHeight="1" x14ac:dyDescent="0.2">
      <c r="A29" s="189" t="s">
        <v>272</v>
      </c>
      <c r="B29" s="189"/>
      <c r="C29" s="190"/>
      <c r="D29" s="190" t="s">
        <v>6</v>
      </c>
      <c r="E29" s="190" t="s">
        <v>6</v>
      </c>
      <c r="F29" s="190" t="s">
        <v>6</v>
      </c>
      <c r="G29" s="190" t="s">
        <v>6</v>
      </c>
      <c r="H29" s="190"/>
      <c r="I29" s="190"/>
      <c r="J29" s="190"/>
      <c r="K29" s="191" t="s">
        <v>6</v>
      </c>
      <c r="L29" t="s">
        <v>6</v>
      </c>
    </row>
    <row r="30" spans="1:14" ht="18" customHeight="1" x14ac:dyDescent="0.2">
      <c r="A30" s="189" t="s">
        <v>273</v>
      </c>
      <c r="B30" s="189"/>
      <c r="C30" s="190"/>
      <c r="D30" s="190" t="s">
        <v>6</v>
      </c>
      <c r="E30" s="190"/>
      <c r="F30" s="190">
        <v>0</v>
      </c>
      <c r="G30" s="190"/>
      <c r="H30" s="190"/>
      <c r="I30" s="190"/>
      <c r="J30" s="190"/>
      <c r="K30" s="191" t="s">
        <v>6</v>
      </c>
      <c r="L30">
        <v>0</v>
      </c>
    </row>
    <row r="31" spans="1:14" ht="9" customHeight="1" x14ac:dyDescent="0.2">
      <c r="A31" s="189"/>
      <c r="B31" s="189"/>
      <c r="C31" s="190"/>
      <c r="D31" s="190"/>
      <c r="E31" s="190"/>
      <c r="F31" s="190"/>
      <c r="G31" s="190"/>
      <c r="H31" s="190"/>
      <c r="I31" s="190"/>
      <c r="J31" s="190"/>
      <c r="K31" s="191"/>
    </row>
    <row r="32" spans="1:14" ht="22.5" customHeight="1" x14ac:dyDescent="0.2">
      <c r="A32" s="192" t="s">
        <v>269</v>
      </c>
      <c r="B32" s="193">
        <v>287000</v>
      </c>
      <c r="C32" s="193">
        <v>86500</v>
      </c>
      <c r="D32" s="193">
        <v>86500</v>
      </c>
      <c r="E32" s="193">
        <v>0</v>
      </c>
      <c r="F32" s="193">
        <v>20609.21</v>
      </c>
      <c r="G32" s="193">
        <v>900</v>
      </c>
      <c r="H32" s="193">
        <v>900</v>
      </c>
      <c r="I32" s="193">
        <v>65890.790000000008</v>
      </c>
      <c r="J32" s="193" t="e">
        <v>#REF!</v>
      </c>
      <c r="K32" s="194">
        <v>23.825676300578031</v>
      </c>
      <c r="L32">
        <v>5963.5599999999995</v>
      </c>
    </row>
    <row r="33" spans="1:17" ht="12.6" customHeight="1" x14ac:dyDescent="0.2">
      <c r="A33" s="182"/>
      <c r="B33" s="182"/>
      <c r="C33" s="184"/>
      <c r="D33" s="184"/>
      <c r="E33" s="184"/>
      <c r="F33" s="184"/>
      <c r="G33" s="184"/>
      <c r="H33" s="184"/>
      <c r="I33" s="184"/>
      <c r="J33" s="184"/>
      <c r="K33" s="185"/>
    </row>
    <row r="34" spans="1:17" ht="15.75" customHeight="1" x14ac:dyDescent="0.2">
      <c r="A34" s="182" t="s">
        <v>6</v>
      </c>
      <c r="B34" s="182"/>
      <c r="C34" s="184"/>
      <c r="D34" s="184" t="s">
        <v>6</v>
      </c>
      <c r="E34" s="184" t="s">
        <v>6</v>
      </c>
      <c r="F34" s="184" t="s">
        <v>6</v>
      </c>
      <c r="G34" s="184" t="s">
        <v>6</v>
      </c>
      <c r="H34" s="184">
        <v>0</v>
      </c>
      <c r="I34" s="184" t="s">
        <v>6</v>
      </c>
      <c r="J34" s="184" t="s">
        <v>6</v>
      </c>
      <c r="K34" s="185">
        <v>0</v>
      </c>
      <c r="L34" t="s">
        <v>6</v>
      </c>
    </row>
    <row r="35" spans="1:17" ht="7.9" customHeight="1" x14ac:dyDescent="0.2">
      <c r="A35" s="182" t="s">
        <v>6</v>
      </c>
      <c r="B35" s="182"/>
      <c r="C35" s="184"/>
      <c r="D35" s="184"/>
      <c r="E35" s="184"/>
      <c r="F35" s="184">
        <v>0</v>
      </c>
      <c r="G35" s="184"/>
      <c r="H35" s="184"/>
      <c r="I35" s="184" t="s">
        <v>6</v>
      </c>
      <c r="J35" s="184" t="s">
        <v>6</v>
      </c>
      <c r="K35" s="185" t="s">
        <v>6</v>
      </c>
      <c r="L35">
        <v>0</v>
      </c>
    </row>
    <row r="36" spans="1:17" ht="15" x14ac:dyDescent="0.25">
      <c r="A36" s="195" t="s">
        <v>72</v>
      </c>
      <c r="B36" s="187">
        <v>56905194</v>
      </c>
      <c r="C36" s="187">
        <v>25912805</v>
      </c>
      <c r="D36" s="187">
        <v>25912805</v>
      </c>
      <c r="E36" s="187">
        <v>5822921.2599999988</v>
      </c>
      <c r="F36" s="187">
        <v>20769883.210000001</v>
      </c>
      <c r="G36" s="187">
        <v>3896677.71</v>
      </c>
      <c r="H36" s="187">
        <v>1803667.8019999999</v>
      </c>
      <c r="I36" s="351">
        <v>5142921.7899999991</v>
      </c>
      <c r="J36" s="187" t="e">
        <v>#REF!</v>
      </c>
      <c r="K36" s="188">
        <v>80.152971513504625</v>
      </c>
      <c r="L36">
        <v>12869150.130000001</v>
      </c>
    </row>
    <row r="37" spans="1:17" ht="4.5" customHeight="1" x14ac:dyDescent="0.2">
      <c r="A37" s="182"/>
      <c r="B37" s="182"/>
      <c r="C37" s="184"/>
      <c r="D37" s="196" t="s">
        <v>6</v>
      </c>
      <c r="E37" s="184" t="s">
        <v>6</v>
      </c>
      <c r="F37" s="184" t="s">
        <v>6</v>
      </c>
      <c r="G37" s="184" t="s">
        <v>6</v>
      </c>
      <c r="H37" s="184"/>
      <c r="I37" s="184"/>
      <c r="J37" s="184"/>
      <c r="K37" s="185" t="s">
        <v>6</v>
      </c>
      <c r="L37" t="s">
        <v>6</v>
      </c>
    </row>
    <row r="38" spans="1:17" ht="15.75" customHeight="1" x14ac:dyDescent="0.2">
      <c r="A38" s="182"/>
      <c r="B38" s="182"/>
      <c r="C38" s="184"/>
      <c r="D38" s="196"/>
      <c r="E38" s="184"/>
      <c r="F38" s="184"/>
      <c r="G38" s="184"/>
      <c r="H38" s="184"/>
      <c r="I38" s="184"/>
      <c r="J38" s="184"/>
      <c r="K38" s="185"/>
    </row>
    <row r="39" spans="1:17" ht="13.5" x14ac:dyDescent="0.2">
      <c r="A39" s="182" t="s">
        <v>73</v>
      </c>
      <c r="B39" s="183">
        <v>56905194</v>
      </c>
      <c r="C39" s="184">
        <v>25912805</v>
      </c>
      <c r="D39" s="184">
        <v>25912805</v>
      </c>
      <c r="E39" s="184">
        <v>5822921.2599999988</v>
      </c>
      <c r="F39" s="184">
        <v>20769883.210000001</v>
      </c>
      <c r="G39" s="184">
        <v>3896677.71</v>
      </c>
      <c r="H39" s="184">
        <v>1803667.8019999999</v>
      </c>
      <c r="I39" s="348">
        <v>5142921.7899999991</v>
      </c>
      <c r="J39" s="184" t="e">
        <v>#REF!</v>
      </c>
      <c r="K39" s="185">
        <v>80.152971513504625</v>
      </c>
      <c r="L39">
        <v>12869150.130000001</v>
      </c>
      <c r="N39" t="s">
        <v>6</v>
      </c>
    </row>
    <row r="40" spans="1:17" ht="6" customHeight="1" x14ac:dyDescent="0.2">
      <c r="A40" s="182"/>
      <c r="B40" s="182"/>
      <c r="C40" s="184"/>
      <c r="D40" s="184"/>
      <c r="E40" s="184" t="s">
        <v>6</v>
      </c>
      <c r="F40" s="184" t="s">
        <v>6</v>
      </c>
      <c r="G40" s="184" t="s">
        <v>6</v>
      </c>
      <c r="H40" s="184"/>
      <c r="I40" s="348" t="s">
        <v>6</v>
      </c>
      <c r="J40" s="184" t="s">
        <v>6</v>
      </c>
      <c r="K40" s="185"/>
      <c r="L40" t="s">
        <v>6</v>
      </c>
    </row>
    <row r="41" spans="1:17" ht="18" customHeight="1" x14ac:dyDescent="0.2">
      <c r="A41" s="182" t="s">
        <v>188</v>
      </c>
      <c r="B41" s="190">
        <v>27799680</v>
      </c>
      <c r="C41" s="190">
        <v>9400097</v>
      </c>
      <c r="D41" s="190">
        <v>9400097</v>
      </c>
      <c r="E41" s="190">
        <v>4718429.4399999995</v>
      </c>
      <c r="F41" s="190">
        <v>10390910.59</v>
      </c>
      <c r="G41" s="190">
        <v>266517.09999999998</v>
      </c>
      <c r="H41" s="190">
        <v>147365.302</v>
      </c>
      <c r="I41" s="349">
        <v>-990813.58999999985</v>
      </c>
      <c r="J41" s="190" t="e">
        <v>#REF!</v>
      </c>
      <c r="K41" s="191">
        <v>110.54046133779258</v>
      </c>
      <c r="L41" s="39">
        <v>12221531.41</v>
      </c>
      <c r="N41" s="1"/>
      <c r="O41" s="1"/>
      <c r="Q41" s="23"/>
    </row>
    <row r="42" spans="1:17" ht="18" customHeight="1" x14ac:dyDescent="0.2">
      <c r="A42" s="182" t="s">
        <v>189</v>
      </c>
      <c r="B42" s="190">
        <v>15761574</v>
      </c>
      <c r="C42" s="190">
        <v>8710851</v>
      </c>
      <c r="D42" s="190">
        <v>8710851</v>
      </c>
      <c r="E42" s="190">
        <v>812889.93</v>
      </c>
      <c r="F42" s="190">
        <v>6345631.8000000007</v>
      </c>
      <c r="G42" s="190">
        <v>2253894.36</v>
      </c>
      <c r="H42" s="190">
        <v>1082003.68</v>
      </c>
      <c r="I42" s="349">
        <v>2365219.1999999993</v>
      </c>
      <c r="J42" s="190" t="e">
        <v>#REF!</v>
      </c>
      <c r="K42" s="191">
        <v>72.847438212408875</v>
      </c>
      <c r="L42" s="39">
        <v>647618.71999999986</v>
      </c>
      <c r="N42" s="1"/>
      <c r="O42" s="1"/>
      <c r="Q42" s="23"/>
    </row>
    <row r="43" spans="1:17" ht="19.5" customHeight="1" x14ac:dyDescent="0.2">
      <c r="A43" s="182" t="s">
        <v>190</v>
      </c>
      <c r="B43" s="190">
        <v>13343940</v>
      </c>
      <c r="C43" s="190">
        <v>7801857</v>
      </c>
      <c r="D43" s="190">
        <v>7801857</v>
      </c>
      <c r="E43" s="190">
        <v>291601.89</v>
      </c>
      <c r="F43" s="190">
        <v>4033340.8200000003</v>
      </c>
      <c r="G43" s="190">
        <v>1376265.25</v>
      </c>
      <c r="H43" s="190">
        <v>574298.82000000007</v>
      </c>
      <c r="I43" s="350">
        <v>3768516.1799999997</v>
      </c>
      <c r="J43" s="190" t="e">
        <v>#REF!</v>
      </c>
      <c r="K43" s="191">
        <v>51.697189784432098</v>
      </c>
      <c r="L43" s="39">
        <v>0</v>
      </c>
      <c r="N43" s="1"/>
      <c r="O43" s="1"/>
    </row>
    <row r="44" spans="1:17" ht="7.5" customHeight="1" x14ac:dyDescent="0.2">
      <c r="A44" s="182"/>
      <c r="B44" s="182"/>
      <c r="C44" s="184"/>
      <c r="D44" s="184"/>
      <c r="E44" s="184"/>
      <c r="F44" s="184" t="s">
        <v>6</v>
      </c>
      <c r="G44" s="184"/>
      <c r="H44" s="184"/>
      <c r="I44" s="184" t="s">
        <v>6</v>
      </c>
      <c r="J44" s="184" t="s">
        <v>6</v>
      </c>
      <c r="K44" s="185" t="s">
        <v>6</v>
      </c>
      <c r="L44" t="s">
        <v>6</v>
      </c>
    </row>
    <row r="45" spans="1:17" ht="13.5" x14ac:dyDescent="0.2">
      <c r="A45" s="182"/>
      <c r="B45" s="182"/>
      <c r="C45" s="184"/>
      <c r="D45" s="184">
        <v>0</v>
      </c>
      <c r="E45" s="184">
        <v>0</v>
      </c>
      <c r="F45" s="184" t="s">
        <v>6</v>
      </c>
      <c r="G45" s="184"/>
      <c r="H45" s="184">
        <v>0</v>
      </c>
      <c r="I45" s="184" t="s">
        <v>6</v>
      </c>
      <c r="J45" s="184" t="s">
        <v>6</v>
      </c>
      <c r="K45" s="185" t="s">
        <v>6</v>
      </c>
      <c r="L45" t="s">
        <v>6</v>
      </c>
    </row>
    <row r="46" spans="1:17" ht="9" customHeight="1" x14ac:dyDescent="0.2">
      <c r="A46" s="182"/>
      <c r="B46" s="182"/>
      <c r="C46" s="184"/>
      <c r="D46" s="184"/>
      <c r="E46" s="184"/>
      <c r="F46" s="184" t="s">
        <v>6</v>
      </c>
      <c r="G46" s="184"/>
      <c r="H46" s="184" t="s">
        <v>6</v>
      </c>
      <c r="I46" s="184" t="s">
        <v>6</v>
      </c>
      <c r="J46" s="184" t="s">
        <v>6</v>
      </c>
      <c r="K46" s="185" t="s">
        <v>6</v>
      </c>
      <c r="L46" t="s">
        <v>6</v>
      </c>
    </row>
    <row r="47" spans="1:17" ht="13.5" x14ac:dyDescent="0.2">
      <c r="A47" s="182"/>
      <c r="B47" s="182"/>
      <c r="C47" s="184"/>
      <c r="D47" s="184"/>
      <c r="E47" s="184"/>
      <c r="F47" s="184" t="s">
        <v>6</v>
      </c>
      <c r="G47" s="184"/>
      <c r="H47" s="184"/>
      <c r="I47" s="184" t="s">
        <v>6</v>
      </c>
      <c r="J47" s="184" t="s">
        <v>6</v>
      </c>
      <c r="K47" s="185" t="s">
        <v>6</v>
      </c>
      <c r="L47" t="s">
        <v>6</v>
      </c>
    </row>
    <row r="48" spans="1:17" ht="13.5" x14ac:dyDescent="0.2">
      <c r="A48" s="182"/>
      <c r="B48" s="182"/>
      <c r="C48" s="184"/>
      <c r="D48" s="184"/>
      <c r="E48" s="184"/>
      <c r="F48" s="184" t="s">
        <v>6</v>
      </c>
      <c r="G48" s="184"/>
      <c r="H48" s="184"/>
      <c r="I48" s="184" t="s">
        <v>6</v>
      </c>
      <c r="J48" s="184" t="s">
        <v>6</v>
      </c>
      <c r="K48" s="185" t="s">
        <v>6</v>
      </c>
      <c r="L48" t="s">
        <v>6</v>
      </c>
    </row>
    <row r="49" spans="1:12" ht="13.5" x14ac:dyDescent="0.2">
      <c r="A49" s="182"/>
      <c r="B49" s="182"/>
      <c r="C49" s="184"/>
      <c r="D49" s="184"/>
      <c r="E49" s="184"/>
      <c r="F49" s="184" t="s">
        <v>6</v>
      </c>
      <c r="G49" s="184"/>
      <c r="H49" s="184"/>
      <c r="I49" s="184" t="s">
        <v>6</v>
      </c>
      <c r="J49" s="184" t="s">
        <v>6</v>
      </c>
      <c r="K49" s="185" t="s">
        <v>6</v>
      </c>
      <c r="L49" t="s">
        <v>6</v>
      </c>
    </row>
    <row r="50" spans="1:12" ht="15.75" x14ac:dyDescent="0.3">
      <c r="A50" s="197"/>
      <c r="B50" s="197"/>
      <c r="C50" s="198"/>
      <c r="D50" s="199"/>
      <c r="E50" s="199"/>
      <c r="F50" s="199" t="s">
        <v>6</v>
      </c>
      <c r="G50" s="199"/>
      <c r="H50" s="199"/>
      <c r="I50" s="199" t="s">
        <v>6</v>
      </c>
      <c r="J50" s="199" t="s">
        <v>6</v>
      </c>
      <c r="K50" s="200" t="s">
        <v>6</v>
      </c>
      <c r="L50" t="s">
        <v>6</v>
      </c>
    </row>
    <row r="51" spans="1:12" ht="12" customHeight="1" thickBot="1" x14ac:dyDescent="0.3">
      <c r="A51" s="201"/>
      <c r="B51" s="201"/>
      <c r="C51" s="202"/>
      <c r="D51" s="203"/>
      <c r="E51" s="203"/>
      <c r="F51" s="204" t="s">
        <v>6</v>
      </c>
      <c r="G51" s="204"/>
      <c r="H51" s="203"/>
      <c r="I51" s="203"/>
      <c r="J51" s="204" t="s">
        <v>6</v>
      </c>
      <c r="K51" s="205"/>
    </row>
    <row r="52" spans="1:12" ht="8.25" customHeight="1" x14ac:dyDescent="0.25">
      <c r="A52" s="146"/>
      <c r="B52" s="146"/>
      <c r="C52" s="146"/>
      <c r="D52" s="46"/>
      <c r="E52" s="46"/>
      <c r="F52" s="46"/>
      <c r="G52" s="46"/>
      <c r="H52" s="46"/>
      <c r="I52" s="46"/>
      <c r="J52" s="46"/>
      <c r="K52" s="206"/>
    </row>
    <row r="53" spans="1:12" x14ac:dyDescent="0.2">
      <c r="A53" s="424" t="s">
        <v>243</v>
      </c>
      <c r="B53" s="424"/>
      <c r="C53" s="5"/>
      <c r="D53" s="1"/>
      <c r="E53" s="1"/>
      <c r="F53" s="46"/>
      <c r="G53" s="46"/>
      <c r="H53" s="46"/>
      <c r="I53" s="46"/>
      <c r="J53" s="46"/>
      <c r="K53" s="41"/>
    </row>
    <row r="54" spans="1:12" x14ac:dyDescent="0.2">
      <c r="A54" s="11" cm="1">
        <f t="array" aca="1" ref="A54" ca="1">A1:K54</f>
        <v>0</v>
      </c>
      <c r="B54" s="11"/>
      <c r="C54" s="11"/>
      <c r="D54" s="17"/>
      <c r="E54" s="17"/>
      <c r="F54" s="16"/>
      <c r="G54" s="16"/>
      <c r="H54" s="16"/>
      <c r="I54" s="16"/>
      <c r="J54" s="16"/>
      <c r="K54" s="12"/>
    </row>
    <row r="55" spans="1:12" x14ac:dyDescent="0.2">
      <c r="A55" s="11" t="s">
        <v>6</v>
      </c>
      <c r="B55" s="11"/>
      <c r="C55" s="11"/>
      <c r="D55" s="17"/>
      <c r="E55" s="17"/>
      <c r="F55" s="16"/>
      <c r="G55" s="16"/>
      <c r="H55" s="16"/>
      <c r="I55" s="16"/>
      <c r="J55" s="16"/>
      <c r="K55" s="12"/>
    </row>
    <row r="56" spans="1:12" x14ac:dyDescent="0.2">
      <c r="A56" s="11" t="s">
        <v>6</v>
      </c>
      <c r="B56" s="11"/>
      <c r="C56" s="11"/>
      <c r="D56" s="10"/>
      <c r="E56" s="10"/>
      <c r="F56" s="10"/>
      <c r="G56" s="10"/>
      <c r="H56" s="10"/>
      <c r="I56" s="10"/>
      <c r="J56" s="10"/>
      <c r="K56" s="12"/>
    </row>
    <row r="57" spans="1:12" x14ac:dyDescent="0.2">
      <c r="A57" s="11" t="s">
        <v>6</v>
      </c>
      <c r="B57" s="11"/>
      <c r="C57" s="11"/>
      <c r="D57" s="10"/>
      <c r="E57" s="10"/>
      <c r="F57" s="10"/>
      <c r="G57" s="10"/>
      <c r="H57" s="10"/>
      <c r="I57" s="10"/>
      <c r="J57" s="10"/>
      <c r="K57" s="12"/>
    </row>
    <row r="58" spans="1:12" x14ac:dyDescent="0.2">
      <c r="A58" s="11" t="s">
        <v>6</v>
      </c>
      <c r="B58" s="11"/>
      <c r="C58" s="11"/>
      <c r="D58" s="10"/>
      <c r="E58" s="10"/>
      <c r="F58" s="10"/>
      <c r="G58" s="10"/>
      <c r="H58" s="10"/>
      <c r="I58" s="10"/>
      <c r="J58" s="10"/>
      <c r="K58" s="12"/>
    </row>
    <row r="59" spans="1:12" x14ac:dyDescent="0.2">
      <c r="A59" s="11" t="s">
        <v>6</v>
      </c>
      <c r="B59" s="11"/>
      <c r="C59" s="11"/>
      <c r="D59" s="10"/>
      <c r="E59" s="10"/>
      <c r="F59" s="10"/>
      <c r="G59" s="10"/>
      <c r="H59" s="10"/>
      <c r="I59" s="10"/>
      <c r="J59" s="10"/>
      <c r="K59" s="12"/>
    </row>
    <row r="60" spans="1:12" x14ac:dyDescent="0.2">
      <c r="A60" s="11" t="s">
        <v>6</v>
      </c>
      <c r="B60" s="11"/>
      <c r="C60" s="11"/>
      <c r="D60" s="10"/>
      <c r="E60" s="10"/>
      <c r="F60" s="10"/>
      <c r="G60" s="10"/>
      <c r="H60" s="10"/>
      <c r="I60" s="10"/>
      <c r="J60" s="10"/>
      <c r="K60" s="12"/>
    </row>
    <row r="61" spans="1:12" x14ac:dyDescent="0.2">
      <c r="A61" s="11" t="s">
        <v>6</v>
      </c>
      <c r="B61" s="11"/>
      <c r="C61" s="11"/>
      <c r="D61" s="10"/>
      <c r="E61" s="10"/>
      <c r="F61" s="10"/>
      <c r="G61" s="10"/>
      <c r="H61" s="10"/>
      <c r="I61" s="10"/>
      <c r="J61" s="10"/>
      <c r="K61" s="12"/>
    </row>
    <row r="62" spans="1:12" ht="74.25" customHeight="1" x14ac:dyDescent="0.2">
      <c r="A62" s="11" t="s">
        <v>6</v>
      </c>
      <c r="B62" s="11"/>
      <c r="C62" s="11"/>
      <c r="D62" s="10"/>
      <c r="E62" s="10"/>
      <c r="F62" s="10"/>
      <c r="G62" s="10"/>
      <c r="H62" s="10"/>
      <c r="I62" s="10"/>
      <c r="J62" s="10"/>
      <c r="K62" s="12"/>
    </row>
    <row r="63" spans="1:12" x14ac:dyDescent="0.2">
      <c r="A63" s="9" t="s">
        <v>6</v>
      </c>
      <c r="D63" s="10"/>
      <c r="E63" s="10"/>
      <c r="F63" s="10"/>
      <c r="G63" s="10"/>
      <c r="H63" s="10"/>
      <c r="I63" s="10"/>
      <c r="J63" s="10"/>
      <c r="K63" s="12"/>
    </row>
    <row r="64" spans="1:12" x14ac:dyDescent="0.2">
      <c r="D64" s="10"/>
      <c r="E64" s="10"/>
      <c r="F64" s="10"/>
      <c r="G64" s="10"/>
      <c r="H64" s="10"/>
      <c r="I64" s="10"/>
      <c r="J64" s="10"/>
      <c r="K64" s="12"/>
    </row>
    <row r="65" spans="1:11" x14ac:dyDescent="0.2">
      <c r="A65" s="9" t="s">
        <v>6</v>
      </c>
      <c r="D65" s="10"/>
      <c r="E65" s="10"/>
      <c r="F65" s="10"/>
      <c r="G65" s="10"/>
      <c r="H65" s="10"/>
      <c r="I65" s="10"/>
      <c r="J65" s="10"/>
      <c r="K65" s="12"/>
    </row>
    <row r="66" spans="1:11" x14ac:dyDescent="0.2">
      <c r="A66" s="9" t="s">
        <v>6</v>
      </c>
      <c r="D66" s="10"/>
      <c r="E66" s="10"/>
      <c r="F66" s="10"/>
      <c r="G66" s="10"/>
      <c r="H66" s="10"/>
      <c r="I66" s="10"/>
      <c r="J66" s="10"/>
      <c r="K66" s="12"/>
    </row>
    <row r="67" spans="1:11" x14ac:dyDescent="0.2">
      <c r="D67" s="10"/>
      <c r="E67" s="10"/>
      <c r="F67" s="10"/>
      <c r="G67" s="10"/>
      <c r="H67" s="10"/>
      <c r="I67" s="10"/>
      <c r="J67" s="10"/>
      <c r="K67" s="12"/>
    </row>
    <row r="68" spans="1:11" x14ac:dyDescent="0.2">
      <c r="D68" s="10"/>
      <c r="E68" s="10"/>
      <c r="F68" s="10"/>
      <c r="G68" s="10"/>
      <c r="H68" s="10"/>
      <c r="I68" s="10"/>
      <c r="J68" s="10"/>
      <c r="K68" s="12"/>
    </row>
    <row r="69" spans="1:11" x14ac:dyDescent="0.2">
      <c r="D69" s="10"/>
      <c r="E69" s="10"/>
      <c r="F69" s="10"/>
      <c r="G69" s="10"/>
      <c r="H69" s="10"/>
      <c r="I69" s="10"/>
      <c r="J69" s="10"/>
      <c r="K69" s="12"/>
    </row>
    <row r="70" spans="1:11" x14ac:dyDescent="0.2">
      <c r="D70" s="10"/>
      <c r="E70" s="10"/>
      <c r="F70" s="10"/>
      <c r="G70" s="10"/>
      <c r="H70" s="10"/>
      <c r="I70" s="10"/>
      <c r="J70" s="10"/>
      <c r="K70" s="12"/>
    </row>
    <row r="71" spans="1:11" x14ac:dyDescent="0.2">
      <c r="D71" s="10"/>
      <c r="E71" s="10"/>
      <c r="F71" s="10"/>
      <c r="G71" s="10"/>
      <c r="H71" s="10"/>
      <c r="I71" s="10"/>
      <c r="J71" s="10"/>
      <c r="K71" s="12"/>
    </row>
    <row r="72" spans="1:11" x14ac:dyDescent="0.2">
      <c r="D72" s="10"/>
      <c r="E72" s="10"/>
      <c r="F72" s="10"/>
      <c r="G72" s="10"/>
      <c r="H72" s="10"/>
      <c r="I72" s="10"/>
      <c r="J72" s="10"/>
      <c r="K72" s="12"/>
    </row>
    <row r="73" spans="1:11" x14ac:dyDescent="0.2">
      <c r="D73" s="10"/>
      <c r="E73" s="10"/>
      <c r="F73" s="10"/>
      <c r="G73" s="10"/>
      <c r="H73" s="10"/>
      <c r="I73" s="10"/>
      <c r="J73" s="10"/>
      <c r="K73" s="12"/>
    </row>
    <row r="74" spans="1:11" x14ac:dyDescent="0.2">
      <c r="D74" s="10"/>
      <c r="E74" s="10"/>
      <c r="F74" s="10"/>
      <c r="G74" s="10"/>
      <c r="H74" s="10"/>
      <c r="I74" s="10"/>
      <c r="J74" s="10"/>
      <c r="K74" s="12"/>
    </row>
    <row r="75" spans="1:11" x14ac:dyDescent="0.2">
      <c r="D75" s="10"/>
      <c r="E75" s="10"/>
      <c r="F75" s="10"/>
      <c r="G75" s="10"/>
      <c r="H75" s="10"/>
      <c r="I75" s="10"/>
      <c r="J75" s="10"/>
      <c r="K75" s="12"/>
    </row>
    <row r="76" spans="1:11" x14ac:dyDescent="0.2">
      <c r="D76" s="10"/>
      <c r="E76" s="10"/>
      <c r="F76" s="10"/>
      <c r="G76" s="10"/>
      <c r="H76" s="10"/>
      <c r="I76" s="10"/>
      <c r="J76" s="10"/>
      <c r="K76" s="12"/>
    </row>
    <row r="77" spans="1:11" x14ac:dyDescent="0.2">
      <c r="D77" s="10"/>
      <c r="E77" s="10"/>
      <c r="F77" s="10"/>
      <c r="G77" s="10"/>
      <c r="H77" s="10"/>
      <c r="I77" s="10"/>
      <c r="J77" s="10"/>
      <c r="K77" s="12"/>
    </row>
    <row r="78" spans="1:11" x14ac:dyDescent="0.2">
      <c r="D78" s="10"/>
      <c r="E78" s="10"/>
      <c r="F78" s="10"/>
      <c r="G78" s="10"/>
      <c r="H78" s="10"/>
      <c r="I78" s="10"/>
      <c r="J78" s="10"/>
      <c r="K78" s="12"/>
    </row>
    <row r="79" spans="1:11" x14ac:dyDescent="0.2">
      <c r="D79" s="10"/>
      <c r="E79" s="10"/>
      <c r="F79" s="10"/>
      <c r="G79" s="10"/>
      <c r="H79" s="10"/>
      <c r="I79" s="10"/>
      <c r="J79" s="10"/>
      <c r="K79" s="12"/>
    </row>
    <row r="80" spans="1:11" x14ac:dyDescent="0.2">
      <c r="D80" s="10"/>
      <c r="E80" s="10"/>
      <c r="F80" s="10"/>
      <c r="G80" s="10"/>
      <c r="H80" s="10"/>
      <c r="I80" s="10"/>
      <c r="J80" s="10"/>
      <c r="K80" s="12"/>
    </row>
    <row r="81" spans="4:11" x14ac:dyDescent="0.2">
      <c r="D81" s="10"/>
      <c r="E81" s="10"/>
      <c r="F81" s="10"/>
      <c r="G81" s="10"/>
      <c r="H81" s="10"/>
      <c r="I81" s="10"/>
      <c r="J81" s="10"/>
      <c r="K81" s="12"/>
    </row>
    <row r="82" spans="4:11" x14ac:dyDescent="0.2">
      <c r="D82" s="10"/>
      <c r="E82" s="10"/>
      <c r="F82" s="10"/>
      <c r="G82" s="10"/>
      <c r="H82" s="10"/>
      <c r="I82" s="10"/>
      <c r="J82" s="10"/>
      <c r="K82" s="12"/>
    </row>
    <row r="83" spans="4:11" x14ac:dyDescent="0.2">
      <c r="D83" s="10"/>
      <c r="E83" s="10"/>
      <c r="F83" s="10"/>
      <c r="G83" s="10"/>
      <c r="H83" s="10"/>
      <c r="I83" s="10"/>
      <c r="J83" s="10"/>
      <c r="K83" s="12"/>
    </row>
    <row r="84" spans="4:11" x14ac:dyDescent="0.2">
      <c r="D84" s="10"/>
      <c r="E84" s="10"/>
      <c r="F84" s="10"/>
      <c r="G84" s="10"/>
      <c r="H84" s="10"/>
      <c r="I84" s="10"/>
      <c r="J84" s="10"/>
      <c r="K84" s="12"/>
    </row>
    <row r="85" spans="4:11" x14ac:dyDescent="0.2">
      <c r="D85" s="10"/>
      <c r="E85" s="10"/>
      <c r="F85" s="10"/>
      <c r="G85" s="10"/>
      <c r="H85" s="10"/>
      <c r="I85" s="10"/>
      <c r="J85" s="10"/>
      <c r="K85" s="12"/>
    </row>
    <row r="86" spans="4:11" x14ac:dyDescent="0.2">
      <c r="D86" s="10"/>
      <c r="E86" s="10"/>
      <c r="F86" s="10"/>
      <c r="G86" s="10"/>
      <c r="H86" s="10"/>
      <c r="I86" s="10"/>
      <c r="J86" s="10"/>
      <c r="K86" s="12"/>
    </row>
    <row r="87" spans="4:11" x14ac:dyDescent="0.2">
      <c r="D87" s="10"/>
      <c r="E87" s="10"/>
      <c r="F87" s="10"/>
      <c r="G87" s="10"/>
      <c r="H87" s="10"/>
      <c r="I87" s="10"/>
      <c r="J87" s="10"/>
      <c r="K87" s="12"/>
    </row>
    <row r="88" spans="4:11" x14ac:dyDescent="0.2">
      <c r="D88" s="10"/>
      <c r="E88" s="10"/>
      <c r="F88" s="10"/>
      <c r="G88" s="10"/>
      <c r="H88" s="10"/>
      <c r="I88" s="10"/>
      <c r="J88" s="10"/>
      <c r="K88" s="12"/>
    </row>
    <row r="89" spans="4:11" x14ac:dyDescent="0.2">
      <c r="D89" s="10"/>
      <c r="E89" s="10"/>
      <c r="F89" s="10"/>
      <c r="G89" s="10"/>
      <c r="H89" s="10"/>
      <c r="I89" s="10"/>
      <c r="J89" s="10"/>
      <c r="K89" s="12"/>
    </row>
    <row r="90" spans="4:11" x14ac:dyDescent="0.2">
      <c r="D90" s="10"/>
      <c r="E90" s="10"/>
      <c r="F90" s="10"/>
      <c r="G90" s="10"/>
      <c r="H90" s="10"/>
      <c r="I90" s="10"/>
      <c r="J90" s="10"/>
      <c r="K90" s="12"/>
    </row>
    <row r="91" spans="4:11" x14ac:dyDescent="0.2">
      <c r="D91" s="10"/>
      <c r="E91" s="10"/>
      <c r="F91" s="10"/>
      <c r="G91" s="10"/>
      <c r="H91" s="10"/>
      <c r="I91" s="10"/>
      <c r="J91" s="10"/>
      <c r="K91" s="12"/>
    </row>
    <row r="92" spans="4:11" x14ac:dyDescent="0.2">
      <c r="D92" s="10"/>
      <c r="E92" s="10"/>
      <c r="F92" s="10"/>
      <c r="G92" s="10"/>
      <c r="H92" s="10"/>
      <c r="I92" s="10"/>
      <c r="J92" s="10"/>
      <c r="K92" s="12"/>
    </row>
    <row r="93" spans="4:11" x14ac:dyDescent="0.2">
      <c r="D93" s="10"/>
      <c r="E93" s="10"/>
      <c r="F93" s="10"/>
      <c r="G93" s="10"/>
      <c r="H93" s="10"/>
      <c r="I93" s="10"/>
      <c r="J93" s="10"/>
      <c r="K93" s="12"/>
    </row>
    <row r="94" spans="4:11" x14ac:dyDescent="0.2">
      <c r="D94" s="10"/>
      <c r="E94" s="10"/>
      <c r="F94" s="10"/>
      <c r="G94" s="10"/>
      <c r="H94" s="10"/>
      <c r="I94" s="10"/>
      <c r="J94" s="10"/>
      <c r="K94" s="12"/>
    </row>
    <row r="95" spans="4:11" x14ac:dyDescent="0.2">
      <c r="D95" s="10"/>
      <c r="E95" s="10"/>
      <c r="F95" s="10"/>
      <c r="G95" s="10"/>
      <c r="H95" s="10"/>
      <c r="I95" s="10"/>
      <c r="J95" s="10"/>
      <c r="K95" s="12"/>
    </row>
    <row r="96" spans="4:11" x14ac:dyDescent="0.2">
      <c r="D96" s="10"/>
      <c r="E96" s="10"/>
      <c r="F96" s="10"/>
      <c r="G96" s="10"/>
      <c r="H96" s="10"/>
      <c r="I96" s="10"/>
      <c r="J96" s="10"/>
      <c r="K96" s="12"/>
    </row>
    <row r="97" spans="4:11" x14ac:dyDescent="0.2">
      <c r="D97" s="10"/>
      <c r="E97" s="10"/>
      <c r="F97" s="10"/>
      <c r="G97" s="10"/>
      <c r="H97" s="10"/>
      <c r="I97" s="10"/>
      <c r="J97" s="10"/>
      <c r="K97" s="12"/>
    </row>
    <row r="98" spans="4:11" x14ac:dyDescent="0.2">
      <c r="D98" s="10"/>
      <c r="E98" s="10"/>
      <c r="F98" s="10"/>
      <c r="G98" s="10"/>
      <c r="H98" s="10"/>
      <c r="I98" s="10"/>
      <c r="J98" s="10"/>
      <c r="K98" s="12"/>
    </row>
    <row r="99" spans="4:11" x14ac:dyDescent="0.2">
      <c r="D99" s="10"/>
      <c r="E99" s="10"/>
      <c r="F99" s="10"/>
      <c r="G99" s="10"/>
      <c r="H99" s="10"/>
      <c r="I99" s="10"/>
      <c r="J99" s="10"/>
      <c r="K99" s="12"/>
    </row>
    <row r="100" spans="4:11" x14ac:dyDescent="0.2">
      <c r="D100" s="10"/>
      <c r="E100" s="10"/>
      <c r="F100" s="10"/>
      <c r="G100" s="10"/>
      <c r="H100" s="10"/>
      <c r="I100" s="10"/>
      <c r="J100" s="10"/>
      <c r="K100" s="12"/>
    </row>
    <row r="101" spans="4:11" x14ac:dyDescent="0.2">
      <c r="D101" s="10"/>
      <c r="E101" s="10"/>
      <c r="F101" s="10"/>
      <c r="G101" s="10"/>
      <c r="H101" s="10"/>
      <c r="I101" s="10"/>
      <c r="J101" s="10"/>
      <c r="K101" s="12"/>
    </row>
    <row r="102" spans="4:11" x14ac:dyDescent="0.2">
      <c r="D102" s="10"/>
      <c r="E102" s="10"/>
      <c r="F102" s="10"/>
      <c r="G102" s="10"/>
      <c r="H102" s="10"/>
      <c r="I102" s="10"/>
      <c r="J102" s="10"/>
      <c r="K102" s="12"/>
    </row>
    <row r="103" spans="4:11" x14ac:dyDescent="0.2">
      <c r="D103" s="10"/>
      <c r="E103" s="10"/>
      <c r="F103" s="10"/>
      <c r="G103" s="10"/>
      <c r="H103" s="10"/>
      <c r="I103" s="10"/>
      <c r="J103" s="10"/>
      <c r="K103" s="12"/>
    </row>
    <row r="104" spans="4:11" x14ac:dyDescent="0.2">
      <c r="D104" s="10"/>
      <c r="E104" s="10"/>
      <c r="F104" s="10"/>
      <c r="G104" s="10"/>
      <c r="H104" s="10"/>
      <c r="I104" s="10"/>
      <c r="J104" s="10"/>
      <c r="K104" s="12"/>
    </row>
    <row r="105" spans="4:11" x14ac:dyDescent="0.2">
      <c r="D105" s="10"/>
      <c r="E105" s="10"/>
      <c r="F105" s="10"/>
      <c r="G105" s="10"/>
      <c r="H105" s="10"/>
      <c r="I105" s="10"/>
      <c r="J105" s="10"/>
      <c r="K105" s="12"/>
    </row>
    <row r="106" spans="4:11" x14ac:dyDescent="0.2">
      <c r="D106" s="10"/>
      <c r="E106" s="10"/>
      <c r="F106" s="10"/>
      <c r="G106" s="10"/>
      <c r="H106" s="10"/>
      <c r="I106" s="10"/>
      <c r="J106" s="10"/>
      <c r="K106" s="12"/>
    </row>
    <row r="107" spans="4:11" x14ac:dyDescent="0.2">
      <c r="D107" s="10"/>
      <c r="E107" s="10"/>
      <c r="F107" s="10"/>
      <c r="G107" s="10"/>
      <c r="H107" s="10"/>
      <c r="I107" s="10"/>
      <c r="J107" s="10"/>
      <c r="K107" s="12"/>
    </row>
    <row r="108" spans="4:11" x14ac:dyDescent="0.2">
      <c r="D108" s="10"/>
      <c r="E108" s="10"/>
      <c r="F108" s="10"/>
      <c r="G108" s="10"/>
      <c r="H108" s="10"/>
      <c r="I108" s="10"/>
      <c r="J108" s="10"/>
      <c r="K108" s="12"/>
    </row>
    <row r="109" spans="4:11" x14ac:dyDescent="0.2">
      <c r="D109" s="10"/>
      <c r="E109" s="10"/>
      <c r="F109" s="10"/>
      <c r="G109" s="10"/>
      <c r="H109" s="10"/>
      <c r="I109" s="10"/>
      <c r="J109" s="10"/>
      <c r="K109" s="12"/>
    </row>
    <row r="110" spans="4:11" x14ac:dyDescent="0.2">
      <c r="D110" s="10"/>
      <c r="E110" s="10"/>
      <c r="F110" s="10"/>
      <c r="G110" s="10"/>
      <c r="H110" s="10"/>
      <c r="I110" s="10"/>
      <c r="J110" s="10"/>
      <c r="K110" s="12"/>
    </row>
    <row r="111" spans="4:11" x14ac:dyDescent="0.2">
      <c r="D111" s="10"/>
      <c r="E111" s="10"/>
      <c r="F111" s="10"/>
      <c r="G111" s="10"/>
      <c r="H111" s="10"/>
      <c r="I111" s="10"/>
      <c r="J111" s="10"/>
      <c r="K111" s="12"/>
    </row>
    <row r="112" spans="4:11" x14ac:dyDescent="0.2">
      <c r="D112" s="10"/>
      <c r="E112" s="10"/>
      <c r="F112" s="10"/>
      <c r="G112" s="10"/>
      <c r="H112" s="10"/>
      <c r="I112" s="10"/>
      <c r="J112" s="10"/>
      <c r="K112" s="12"/>
    </row>
    <row r="113" spans="4:11" x14ac:dyDescent="0.2">
      <c r="D113" s="10"/>
      <c r="E113" s="10"/>
      <c r="F113" s="10"/>
      <c r="G113" s="10"/>
      <c r="H113" s="10"/>
      <c r="I113" s="10"/>
      <c r="J113" s="10"/>
      <c r="K113" s="12"/>
    </row>
    <row r="114" spans="4:11" x14ac:dyDescent="0.2">
      <c r="D114" s="10"/>
      <c r="E114" s="10"/>
      <c r="F114" s="10"/>
      <c r="G114" s="10"/>
      <c r="H114" s="10"/>
      <c r="I114" s="10"/>
      <c r="J114" s="10"/>
      <c r="K114" s="12"/>
    </row>
    <row r="115" spans="4:11" x14ac:dyDescent="0.2">
      <c r="D115" s="10"/>
      <c r="E115" s="10"/>
      <c r="F115" s="10"/>
      <c r="G115" s="10"/>
      <c r="H115" s="10"/>
      <c r="I115" s="10"/>
      <c r="J115" s="10"/>
      <c r="K115" s="12"/>
    </row>
    <row r="116" spans="4:11" x14ac:dyDescent="0.2">
      <c r="D116" s="10"/>
      <c r="E116" s="10"/>
      <c r="F116" s="10"/>
      <c r="G116" s="10"/>
      <c r="H116" s="10"/>
      <c r="I116" s="10"/>
      <c r="J116" s="10"/>
      <c r="K116" s="12"/>
    </row>
    <row r="117" spans="4:11" x14ac:dyDescent="0.2">
      <c r="D117" s="10"/>
      <c r="E117" s="10"/>
      <c r="F117" s="10"/>
      <c r="G117" s="10"/>
      <c r="H117" s="10"/>
      <c r="I117" s="10"/>
      <c r="J117" s="10"/>
      <c r="K117" s="12"/>
    </row>
    <row r="118" spans="4:11" x14ac:dyDescent="0.2">
      <c r="D118" s="10"/>
      <c r="E118" s="10"/>
      <c r="F118" s="10"/>
      <c r="G118" s="10"/>
      <c r="H118" s="10"/>
      <c r="I118" s="10"/>
      <c r="J118" s="10"/>
      <c r="K118" s="12"/>
    </row>
    <row r="119" spans="4:11" x14ac:dyDescent="0.2">
      <c r="D119" s="10"/>
      <c r="E119" s="10"/>
      <c r="F119" s="10"/>
      <c r="G119" s="10"/>
      <c r="H119" s="10"/>
      <c r="I119" s="10"/>
      <c r="J119" s="10"/>
      <c r="K119" s="12"/>
    </row>
    <row r="120" spans="4:11" x14ac:dyDescent="0.2">
      <c r="D120" s="10"/>
      <c r="E120" s="10"/>
      <c r="F120" s="10"/>
      <c r="G120" s="10"/>
      <c r="H120" s="10"/>
      <c r="I120" s="10"/>
      <c r="J120" s="10"/>
      <c r="K120" s="12"/>
    </row>
    <row r="121" spans="4:11" x14ac:dyDescent="0.2">
      <c r="D121" s="10"/>
      <c r="E121" s="10"/>
      <c r="F121" s="10"/>
      <c r="G121" s="10"/>
      <c r="H121" s="10"/>
      <c r="I121" s="10"/>
      <c r="J121" s="10"/>
      <c r="K121" s="12"/>
    </row>
    <row r="122" spans="4:11" x14ac:dyDescent="0.2">
      <c r="K122" s="12"/>
    </row>
    <row r="123" spans="4:11" x14ac:dyDescent="0.2">
      <c r="K123" s="12"/>
    </row>
    <row r="124" spans="4:11" x14ac:dyDescent="0.2">
      <c r="K124" s="12"/>
    </row>
    <row r="125" spans="4:11" x14ac:dyDescent="0.2">
      <c r="K125" s="12"/>
    </row>
    <row r="126" spans="4:11" x14ac:dyDescent="0.2">
      <c r="K126" s="12"/>
    </row>
    <row r="127" spans="4:11" x14ac:dyDescent="0.2">
      <c r="K127" s="12"/>
    </row>
    <row r="128" spans="4:11" x14ac:dyDescent="0.2">
      <c r="K128" s="12"/>
    </row>
    <row r="129" spans="11:11" x14ac:dyDescent="0.2">
      <c r="K129" s="12"/>
    </row>
    <row r="130" spans="11:11" x14ac:dyDescent="0.2">
      <c r="K130" s="12"/>
    </row>
    <row r="131" spans="11:11" x14ac:dyDescent="0.2">
      <c r="K131" s="12"/>
    </row>
    <row r="132" spans="11:11" x14ac:dyDescent="0.2">
      <c r="K132" s="12"/>
    </row>
    <row r="133" spans="11:11" x14ac:dyDescent="0.2">
      <c r="K133" s="12"/>
    </row>
    <row r="134" spans="11:11" x14ac:dyDescent="0.2">
      <c r="K134" s="12"/>
    </row>
    <row r="135" spans="11:11" x14ac:dyDescent="0.2">
      <c r="K135" s="12"/>
    </row>
    <row r="136" spans="11:11" x14ac:dyDescent="0.2">
      <c r="K136" s="12"/>
    </row>
    <row r="137" spans="11:11" x14ac:dyDescent="0.2">
      <c r="K137" s="12"/>
    </row>
    <row r="138" spans="11:11" x14ac:dyDescent="0.2">
      <c r="K138" s="12"/>
    </row>
    <row r="139" spans="11:11" x14ac:dyDescent="0.2">
      <c r="K139" s="12"/>
    </row>
    <row r="140" spans="11:11" x14ac:dyDescent="0.2">
      <c r="K140" s="12"/>
    </row>
    <row r="141" spans="11:11" x14ac:dyDescent="0.2">
      <c r="K141" s="12"/>
    </row>
    <row r="142" spans="11:11" x14ac:dyDescent="0.2">
      <c r="K142" s="12"/>
    </row>
    <row r="143" spans="11:11" x14ac:dyDescent="0.2">
      <c r="K143" s="12"/>
    </row>
    <row r="144" spans="11:11" x14ac:dyDescent="0.2">
      <c r="K144" s="12"/>
    </row>
    <row r="145" spans="11:11" x14ac:dyDescent="0.2">
      <c r="K145" s="12"/>
    </row>
    <row r="146" spans="11:11" x14ac:dyDescent="0.2">
      <c r="K146" s="12"/>
    </row>
    <row r="147" spans="11:11" x14ac:dyDescent="0.2">
      <c r="K147" s="12"/>
    </row>
    <row r="148" spans="11:11" x14ac:dyDescent="0.2">
      <c r="K148" s="12"/>
    </row>
    <row r="149" spans="11:11" x14ac:dyDescent="0.2">
      <c r="K149" s="12"/>
    </row>
    <row r="150" spans="11:11" x14ac:dyDescent="0.2">
      <c r="K150" s="12"/>
    </row>
    <row r="151" spans="11:11" x14ac:dyDescent="0.2">
      <c r="K151" s="12"/>
    </row>
    <row r="152" spans="11:11" x14ac:dyDescent="0.2">
      <c r="K152" s="12"/>
    </row>
    <row r="153" spans="11:11" x14ac:dyDescent="0.2">
      <c r="K153" s="12"/>
    </row>
    <row r="154" spans="11:11" x14ac:dyDescent="0.2">
      <c r="K154" s="12"/>
    </row>
    <row r="155" spans="11:11" x14ac:dyDescent="0.2">
      <c r="K155" s="12"/>
    </row>
    <row r="156" spans="11:11" x14ac:dyDescent="0.2">
      <c r="K156" s="12"/>
    </row>
    <row r="157" spans="11:11" x14ac:dyDescent="0.2">
      <c r="K157" s="12"/>
    </row>
    <row r="158" spans="11:11" x14ac:dyDescent="0.2">
      <c r="K158" s="12"/>
    </row>
    <row r="159" spans="11:11" x14ac:dyDescent="0.2">
      <c r="K159" s="12"/>
    </row>
    <row r="160" spans="11:11" x14ac:dyDescent="0.2">
      <c r="K160" s="12"/>
    </row>
    <row r="161" spans="11:11" x14ac:dyDescent="0.2">
      <c r="K161" s="12"/>
    </row>
    <row r="162" spans="11:11" x14ac:dyDescent="0.2">
      <c r="K162" s="12"/>
    </row>
    <row r="163" spans="11:11" x14ac:dyDescent="0.2">
      <c r="K163" s="12"/>
    </row>
    <row r="164" spans="11:11" x14ac:dyDescent="0.2">
      <c r="K164" s="12"/>
    </row>
    <row r="165" spans="11:11" x14ac:dyDescent="0.2">
      <c r="K165" s="12"/>
    </row>
    <row r="166" spans="11:11" x14ac:dyDescent="0.2">
      <c r="K166" s="12"/>
    </row>
    <row r="167" spans="11:11" x14ac:dyDescent="0.2">
      <c r="K167" s="12"/>
    </row>
    <row r="168" spans="11:11" x14ac:dyDescent="0.2">
      <c r="K168" s="12"/>
    </row>
    <row r="169" spans="11:11" x14ac:dyDescent="0.2">
      <c r="K169" s="12"/>
    </row>
    <row r="170" spans="11:11" x14ac:dyDescent="0.2">
      <c r="K170" s="12"/>
    </row>
    <row r="171" spans="11:11" x14ac:dyDescent="0.2">
      <c r="K171" s="12"/>
    </row>
    <row r="172" spans="11:11" x14ac:dyDescent="0.2">
      <c r="K172" s="12"/>
    </row>
    <row r="173" spans="11:11" x14ac:dyDescent="0.2">
      <c r="K173" s="12"/>
    </row>
    <row r="174" spans="11:11" x14ac:dyDescent="0.2">
      <c r="K174" s="12"/>
    </row>
    <row r="175" spans="11:11" x14ac:dyDescent="0.2">
      <c r="K175" s="12"/>
    </row>
    <row r="176" spans="11:11" x14ac:dyDescent="0.2">
      <c r="K176" s="12"/>
    </row>
    <row r="177" spans="11:11" x14ac:dyDescent="0.2">
      <c r="K177" s="12"/>
    </row>
    <row r="178" spans="11:11" x14ac:dyDescent="0.2">
      <c r="K178" s="12"/>
    </row>
    <row r="179" spans="11:11" x14ac:dyDescent="0.2">
      <c r="K179" s="12"/>
    </row>
    <row r="180" spans="11:11" x14ac:dyDescent="0.2">
      <c r="K180" s="12"/>
    </row>
    <row r="181" spans="11:11" x14ac:dyDescent="0.2">
      <c r="K181" s="12"/>
    </row>
  </sheetData>
  <mergeCells count="9">
    <mergeCell ref="A53:B53"/>
    <mergeCell ref="A2:K2"/>
    <mergeCell ref="A3:K3"/>
    <mergeCell ref="A7:A8"/>
    <mergeCell ref="A4:K4"/>
    <mergeCell ref="A5:K5"/>
    <mergeCell ref="K7:K8"/>
    <mergeCell ref="I7:J8"/>
    <mergeCell ref="B7:H7"/>
  </mergeCells>
  <phoneticPr fontId="2" type="noConversion"/>
  <pageMargins left="0.19685039370078741" right="7.874015748031496E-2" top="0.98425196850393704" bottom="0.78740157480314965" header="0.51181102362204722" footer="0.51181102362204722"/>
  <pageSetup scale="75" firstPageNumber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2">
    <tabColor theme="4" tint="0.59999389629810485"/>
  </sheetPr>
  <dimension ref="A1:P149"/>
  <sheetViews>
    <sheetView showGridLines="0" showZeros="0" topLeftCell="A23" workbookViewId="0">
      <selection activeCell="T61" sqref="T61"/>
    </sheetView>
  </sheetViews>
  <sheetFormatPr baseColWidth="10" defaultRowHeight="12.75" x14ac:dyDescent="0.2"/>
  <cols>
    <col min="1" max="1" width="4.85546875" customWidth="1"/>
    <col min="2" max="2" width="32.5703125" customWidth="1"/>
    <col min="3" max="3" width="12.7109375" customWidth="1"/>
    <col min="4" max="4" width="13.28515625" customWidth="1"/>
    <col min="5" max="5" width="11.140625" customWidth="1"/>
    <col min="6" max="6" width="14.5703125" hidden="1" customWidth="1"/>
    <col min="7" max="7" width="14.85546875" customWidth="1"/>
    <col min="8" max="8" width="11.28515625" customWidth="1"/>
    <col min="9" max="9" width="11.42578125" customWidth="1"/>
    <col min="10" max="10" width="11" customWidth="1"/>
    <col min="11" max="11" width="13.42578125" hidden="1" customWidth="1"/>
    <col min="12" max="12" width="12.140625" customWidth="1"/>
  </cols>
  <sheetData>
    <row r="1" spans="1:12" ht="20.25" customHeight="1" x14ac:dyDescent="0.25">
      <c r="A1" s="387" t="s">
        <v>170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</row>
    <row r="2" spans="1:12" ht="18.75" customHeight="1" x14ac:dyDescent="0.25">
      <c r="A2" s="387" t="s">
        <v>169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</row>
    <row r="3" spans="1:12" ht="19.899999999999999" customHeight="1" x14ac:dyDescent="0.25">
      <c r="A3" s="388" t="s">
        <v>268</v>
      </c>
      <c r="B3" s="388"/>
      <c r="C3" s="388"/>
      <c r="D3" s="388"/>
      <c r="E3" s="388"/>
      <c r="F3" s="388"/>
      <c r="G3" s="388"/>
      <c r="H3" s="388"/>
      <c r="I3" s="388"/>
      <c r="J3" s="388"/>
      <c r="K3" s="388"/>
      <c r="L3" s="388"/>
    </row>
    <row r="4" spans="1:12" ht="19.899999999999999" customHeight="1" x14ac:dyDescent="0.25">
      <c r="A4" s="388" t="s">
        <v>301</v>
      </c>
      <c r="B4" s="388"/>
      <c r="C4" s="388"/>
      <c r="D4" s="388"/>
      <c r="E4" s="388"/>
      <c r="F4" s="388"/>
      <c r="G4" s="388"/>
      <c r="H4" s="388"/>
      <c r="I4" s="388"/>
      <c r="J4" s="388"/>
      <c r="K4" s="388"/>
      <c r="L4" s="388"/>
    </row>
    <row r="5" spans="1:12" ht="6" customHeight="1" x14ac:dyDescent="0.2">
      <c r="A5" s="434"/>
      <c r="B5" s="434"/>
      <c r="C5" s="434"/>
      <c r="D5" s="434"/>
      <c r="E5" s="434"/>
      <c r="F5" s="434"/>
      <c r="G5" s="434"/>
      <c r="H5" s="434"/>
      <c r="I5" s="434"/>
      <c r="J5" s="434"/>
      <c r="K5" s="434"/>
      <c r="L5" s="434"/>
    </row>
    <row r="6" spans="1:12" ht="19.899999999999999" customHeight="1" x14ac:dyDescent="0.2">
      <c r="A6" s="438" t="s">
        <v>164</v>
      </c>
      <c r="B6" s="441" t="s">
        <v>0</v>
      </c>
      <c r="C6" s="450" t="s">
        <v>29</v>
      </c>
      <c r="D6" s="451"/>
      <c r="E6" s="451"/>
      <c r="F6" s="451"/>
      <c r="G6" s="451"/>
      <c r="H6" s="451"/>
      <c r="I6" s="452"/>
      <c r="J6" s="444" t="s">
        <v>145</v>
      </c>
      <c r="K6" s="445"/>
      <c r="L6" s="435" t="s">
        <v>165</v>
      </c>
    </row>
    <row r="7" spans="1:12" ht="6" customHeight="1" x14ac:dyDescent="0.2">
      <c r="A7" s="439"/>
      <c r="B7" s="442"/>
      <c r="C7" s="453"/>
      <c r="D7" s="454"/>
      <c r="E7" s="454"/>
      <c r="F7" s="454"/>
      <c r="G7" s="454"/>
      <c r="H7" s="454"/>
      <c r="I7" s="455"/>
      <c r="J7" s="446"/>
      <c r="K7" s="447"/>
      <c r="L7" s="436"/>
    </row>
    <row r="8" spans="1:12" ht="34.5" customHeight="1" x14ac:dyDescent="0.2">
      <c r="A8" s="440"/>
      <c r="B8" s="443"/>
      <c r="C8" s="207" t="s">
        <v>74</v>
      </c>
      <c r="D8" s="366" t="s">
        <v>287</v>
      </c>
      <c r="E8" s="207" t="s">
        <v>2</v>
      </c>
      <c r="F8" s="330" t="s">
        <v>31</v>
      </c>
      <c r="G8" s="327" t="s">
        <v>278</v>
      </c>
      <c r="H8" s="328" t="s">
        <v>276</v>
      </c>
      <c r="I8" s="329" t="s">
        <v>155</v>
      </c>
      <c r="J8" s="448"/>
      <c r="K8" s="449"/>
      <c r="L8" s="437"/>
    </row>
    <row r="9" spans="1:12" ht="31.5" customHeight="1" x14ac:dyDescent="0.2">
      <c r="A9" s="208" t="s">
        <v>75</v>
      </c>
      <c r="B9" s="209" t="s">
        <v>76</v>
      </c>
      <c r="C9" s="210">
        <v>125299729</v>
      </c>
      <c r="D9" s="210">
        <v>124176084</v>
      </c>
      <c r="E9" s="210">
        <v>70046888</v>
      </c>
      <c r="F9" s="210">
        <v>9231142.2899999991</v>
      </c>
      <c r="G9" s="210">
        <v>60002594.079999991</v>
      </c>
      <c r="H9" s="210">
        <v>52142012.159999989</v>
      </c>
      <c r="I9" s="210">
        <v>56651497.199999996</v>
      </c>
      <c r="J9" s="210">
        <v>10044293.920000009</v>
      </c>
      <c r="K9" s="210">
        <v>64173489.920000009</v>
      </c>
      <c r="L9" s="211">
        <v>85.660613616410757</v>
      </c>
    </row>
    <row r="10" spans="1:12" ht="18" customHeight="1" x14ac:dyDescent="0.2">
      <c r="A10" s="212" t="s">
        <v>77</v>
      </c>
      <c r="B10" s="213" t="s">
        <v>78</v>
      </c>
      <c r="C10" s="214">
        <v>83395405</v>
      </c>
      <c r="D10" s="214">
        <v>82390320</v>
      </c>
      <c r="E10" s="214">
        <v>48062989</v>
      </c>
      <c r="F10" s="214">
        <v>6576400.1799999997</v>
      </c>
      <c r="G10" s="214">
        <v>41530262.859999992</v>
      </c>
      <c r="H10" s="59">
        <v>41530262.859999992</v>
      </c>
      <c r="I10" s="214">
        <v>41530262.859999992</v>
      </c>
      <c r="J10" s="214">
        <v>6532726.140000008</v>
      </c>
      <c r="K10" s="214">
        <v>40860057.140000008</v>
      </c>
      <c r="L10" s="215">
        <v>86.407990272931201</v>
      </c>
    </row>
    <row r="11" spans="1:12" ht="16.5" customHeight="1" x14ac:dyDescent="0.2">
      <c r="A11" s="216" t="s">
        <v>79</v>
      </c>
      <c r="B11" s="217" t="s">
        <v>78</v>
      </c>
      <c r="C11" s="218">
        <v>71073045</v>
      </c>
      <c r="D11" s="218">
        <v>69741045</v>
      </c>
      <c r="E11" s="218">
        <v>39953765</v>
      </c>
      <c r="F11" s="218">
        <v>5169123.99</v>
      </c>
      <c r="G11" s="218">
        <v>35482478.369999997</v>
      </c>
      <c r="H11" s="218">
        <v>35482478.369999997</v>
      </c>
      <c r="I11" s="218">
        <v>35482478.369999997</v>
      </c>
      <c r="J11" s="218">
        <v>4471286.6300000027</v>
      </c>
      <c r="K11" s="218">
        <v>34258566.630000003</v>
      </c>
      <c r="L11" s="219">
        <v>88.808847852010928</v>
      </c>
    </row>
    <row r="12" spans="1:12" ht="15.75" customHeight="1" x14ac:dyDescent="0.2">
      <c r="A12" s="216" t="s">
        <v>80</v>
      </c>
      <c r="B12" s="217" t="s">
        <v>81</v>
      </c>
      <c r="C12" s="218">
        <v>3944236</v>
      </c>
      <c r="D12" s="218">
        <v>3844236</v>
      </c>
      <c r="E12" s="218">
        <v>2174198</v>
      </c>
      <c r="F12" s="218">
        <v>262626.55</v>
      </c>
      <c r="G12" s="218">
        <v>1703015.23</v>
      </c>
      <c r="H12" s="218">
        <v>1703015.23</v>
      </c>
      <c r="I12" s="218">
        <v>1703015.23</v>
      </c>
      <c r="J12" s="218">
        <v>471182.77</v>
      </c>
      <c r="K12" s="218">
        <v>2141220.77</v>
      </c>
      <c r="L12" s="219">
        <v>78.328433288964476</v>
      </c>
    </row>
    <row r="13" spans="1:12" ht="18.75" customHeight="1" x14ac:dyDescent="0.2">
      <c r="A13" s="216" t="s">
        <v>82</v>
      </c>
      <c r="B13" s="217" t="s">
        <v>83</v>
      </c>
      <c r="C13" s="218">
        <v>8378124</v>
      </c>
      <c r="D13" s="218">
        <v>8805039</v>
      </c>
      <c r="E13" s="218">
        <v>5935026</v>
      </c>
      <c r="F13" s="218">
        <v>1144649.6399999999</v>
      </c>
      <c r="G13" s="218">
        <v>4344769.26</v>
      </c>
      <c r="H13" s="218">
        <v>4344769.26</v>
      </c>
      <c r="I13" s="218">
        <v>4344769.26</v>
      </c>
      <c r="J13" s="218">
        <v>1590256.7400000002</v>
      </c>
      <c r="K13" s="218">
        <v>4460269.74</v>
      </c>
      <c r="L13" s="219">
        <v>73.205564053131354</v>
      </c>
    </row>
    <row r="14" spans="1:12" ht="18" customHeight="1" x14ac:dyDescent="0.2">
      <c r="A14" s="216" t="s">
        <v>84</v>
      </c>
      <c r="B14" s="217" t="s">
        <v>85</v>
      </c>
      <c r="C14" s="218">
        <v>17439165</v>
      </c>
      <c r="D14" s="218">
        <v>17244165</v>
      </c>
      <c r="E14" s="218">
        <v>9418830</v>
      </c>
      <c r="F14" s="218">
        <v>1362410.56</v>
      </c>
      <c r="G14" s="218">
        <v>8317060.8200000003</v>
      </c>
      <c r="H14" s="218">
        <v>8317060.8199999994</v>
      </c>
      <c r="I14" s="218">
        <v>8317060.8199999994</v>
      </c>
      <c r="J14" s="218">
        <v>1101769.1799999997</v>
      </c>
      <c r="K14" s="218">
        <v>8927104.1799999997</v>
      </c>
      <c r="L14" s="219">
        <v>88.302483641811136</v>
      </c>
    </row>
    <row r="15" spans="1:12" ht="18" customHeight="1" x14ac:dyDescent="0.2">
      <c r="A15" s="216" t="s">
        <v>86</v>
      </c>
      <c r="B15" s="217" t="s">
        <v>87</v>
      </c>
      <c r="C15" s="218">
        <v>228000</v>
      </c>
      <c r="D15" s="218">
        <v>228000</v>
      </c>
      <c r="E15" s="218">
        <v>133000</v>
      </c>
      <c r="F15" s="218">
        <v>19866.669999999998</v>
      </c>
      <c r="G15" s="218">
        <v>128616.67</v>
      </c>
      <c r="H15" s="218">
        <v>131566.67000000001</v>
      </c>
      <c r="I15" s="218">
        <v>128616.67</v>
      </c>
      <c r="J15" s="218">
        <v>4383.3300000000017</v>
      </c>
      <c r="K15" s="218">
        <v>99383.33</v>
      </c>
      <c r="L15" s="219">
        <v>96.704263157894744</v>
      </c>
    </row>
    <row r="16" spans="1:12" ht="16.5" customHeight="1" x14ac:dyDescent="0.2">
      <c r="A16" s="216" t="s">
        <v>88</v>
      </c>
      <c r="B16" s="217" t="s">
        <v>89</v>
      </c>
      <c r="C16" s="218">
        <v>8407425</v>
      </c>
      <c r="D16" s="218">
        <v>8120865</v>
      </c>
      <c r="E16" s="218">
        <v>2515923</v>
      </c>
      <c r="F16" s="218">
        <v>8342.7999999999993</v>
      </c>
      <c r="G16" s="218">
        <v>2035141.5</v>
      </c>
      <c r="H16" s="218">
        <v>2035193.58</v>
      </c>
      <c r="I16" s="218">
        <v>2035141.5</v>
      </c>
      <c r="J16" s="218">
        <v>480781.5</v>
      </c>
      <c r="K16" s="218">
        <v>6085723.5</v>
      </c>
      <c r="L16" s="219">
        <v>80.890452529747535</v>
      </c>
    </row>
    <row r="17" spans="1:13" ht="15" customHeight="1" x14ac:dyDescent="0.2">
      <c r="A17" s="216" t="s">
        <v>90</v>
      </c>
      <c r="B17" s="217" t="s">
        <v>91</v>
      </c>
      <c r="C17" s="218">
        <v>15829734</v>
      </c>
      <c r="D17" s="218">
        <v>15779734</v>
      </c>
      <c r="E17" s="218">
        <v>9503146</v>
      </c>
      <c r="F17" s="218">
        <v>1246987.2599999998</v>
      </c>
      <c r="G17" s="218">
        <v>7842553.3700000001</v>
      </c>
      <c r="H17" s="218">
        <v>0</v>
      </c>
      <c r="I17" s="218">
        <v>4503694.4800000004</v>
      </c>
      <c r="J17" s="218">
        <v>1660592.63</v>
      </c>
      <c r="K17" s="218">
        <v>7937180.6299999999</v>
      </c>
      <c r="L17" s="219">
        <v>82.525864276945768</v>
      </c>
    </row>
    <row r="18" spans="1:13" ht="18" hidden="1" customHeight="1" x14ac:dyDescent="0.2">
      <c r="A18" s="216" t="s">
        <v>92</v>
      </c>
      <c r="B18" s="217" t="s">
        <v>93</v>
      </c>
      <c r="C18" s="218">
        <v>0</v>
      </c>
      <c r="D18" s="218">
        <v>0</v>
      </c>
      <c r="E18" s="218">
        <v>0</v>
      </c>
      <c r="F18" s="218">
        <v>0</v>
      </c>
      <c r="G18" s="218">
        <v>0</v>
      </c>
      <c r="H18" s="218">
        <v>0</v>
      </c>
      <c r="I18" s="218">
        <v>0</v>
      </c>
      <c r="J18" s="218">
        <v>0</v>
      </c>
      <c r="K18" s="218" t="e">
        <v>#REF!</v>
      </c>
      <c r="L18" s="219">
        <v>0</v>
      </c>
    </row>
    <row r="19" spans="1:13" ht="18.75" customHeight="1" x14ac:dyDescent="0.2">
      <c r="A19" s="216" t="s">
        <v>94</v>
      </c>
      <c r="B19" s="217" t="s">
        <v>95</v>
      </c>
      <c r="C19" s="218">
        <v>0</v>
      </c>
      <c r="D19" s="218">
        <v>413000</v>
      </c>
      <c r="E19" s="218">
        <v>413000</v>
      </c>
      <c r="F19" s="218">
        <v>17134.82</v>
      </c>
      <c r="G19" s="218">
        <v>148958.86000000002</v>
      </c>
      <c r="H19" s="218">
        <v>127928.23</v>
      </c>
      <c r="I19" s="218">
        <v>136720.87</v>
      </c>
      <c r="J19" s="218">
        <v>264041.14</v>
      </c>
      <c r="K19" s="218">
        <v>264041.14</v>
      </c>
      <c r="L19" s="219">
        <v>83.398521911524313</v>
      </c>
    </row>
    <row r="20" spans="1:13" ht="4.5" customHeight="1" x14ac:dyDescent="0.2">
      <c r="A20" s="216"/>
      <c r="B20" s="217"/>
      <c r="C20" s="218"/>
      <c r="D20" s="218"/>
      <c r="E20" s="218"/>
      <c r="F20" s="218"/>
      <c r="G20" s="218"/>
      <c r="H20" s="220"/>
      <c r="I20" s="218"/>
      <c r="J20" s="218"/>
      <c r="K20" s="218"/>
      <c r="L20" s="219"/>
    </row>
    <row r="21" spans="1:13" ht="19.899999999999999" customHeight="1" x14ac:dyDescent="0.2">
      <c r="A21" s="221" t="s">
        <v>96</v>
      </c>
      <c r="B21" s="222" t="s">
        <v>97</v>
      </c>
      <c r="C21" s="223">
        <v>7293008</v>
      </c>
      <c r="D21" s="223">
        <v>6547112</v>
      </c>
      <c r="E21" s="223">
        <v>5090963</v>
      </c>
      <c r="F21" s="223">
        <v>482221.56</v>
      </c>
      <c r="G21" s="223">
        <v>3860067.7800000007</v>
      </c>
      <c r="H21" s="224">
        <v>2829815.4400000004</v>
      </c>
      <c r="I21" s="223">
        <v>1983824.5399999998</v>
      </c>
      <c r="J21" s="223">
        <v>1230895.2199999993</v>
      </c>
      <c r="K21" s="223">
        <v>2687044.2199999993</v>
      </c>
      <c r="L21" s="225">
        <v>75.821957063918958</v>
      </c>
      <c r="M21" s="1"/>
    </row>
    <row r="22" spans="1:13" ht="15" customHeight="1" x14ac:dyDescent="0.2">
      <c r="A22" s="216">
        <v>100</v>
      </c>
      <c r="B22" s="217" t="s">
        <v>98</v>
      </c>
      <c r="C22" s="218">
        <v>151437</v>
      </c>
      <c r="D22" s="218">
        <v>88987</v>
      </c>
      <c r="E22" s="218">
        <v>84987</v>
      </c>
      <c r="F22" s="218">
        <v>9234.23</v>
      </c>
      <c r="G22" s="218">
        <v>50332.2</v>
      </c>
      <c r="H22" s="218">
        <v>28274.73</v>
      </c>
      <c r="I22" s="218">
        <v>23551.99</v>
      </c>
      <c r="J22" s="218">
        <v>34654.800000000003</v>
      </c>
      <c r="K22" s="218">
        <v>38654.800000000003</v>
      </c>
      <c r="L22" s="226">
        <v>59.223410639274242</v>
      </c>
    </row>
    <row r="23" spans="1:13" ht="15" customHeight="1" x14ac:dyDescent="0.2">
      <c r="A23" s="227" t="s">
        <v>99</v>
      </c>
      <c r="B23" s="218" t="s">
        <v>100</v>
      </c>
      <c r="C23" s="218">
        <v>2652943</v>
      </c>
      <c r="D23" s="218">
        <v>3468443</v>
      </c>
      <c r="E23" s="218">
        <v>2230754</v>
      </c>
      <c r="F23" s="218">
        <v>229242.69</v>
      </c>
      <c r="G23" s="218">
        <v>2434524.5300000003</v>
      </c>
      <c r="H23" s="218">
        <v>2038460.6300000001</v>
      </c>
      <c r="I23" s="218">
        <v>1437796.8399999999</v>
      </c>
      <c r="J23" s="371">
        <v>-203770.53000000026</v>
      </c>
      <c r="K23" s="218">
        <v>1033918.4699999997</v>
      </c>
      <c r="L23" s="226">
        <v>109.13460336729197</v>
      </c>
    </row>
    <row r="24" spans="1:13" ht="15" customHeight="1" x14ac:dyDescent="0.2">
      <c r="A24" s="227" t="s">
        <v>101</v>
      </c>
      <c r="B24" s="218" t="s">
        <v>102</v>
      </c>
      <c r="C24" s="218">
        <v>87500</v>
      </c>
      <c r="D24" s="218">
        <v>13000</v>
      </c>
      <c r="E24" s="218">
        <v>13000</v>
      </c>
      <c r="F24" s="218">
        <v>0</v>
      </c>
      <c r="G24" s="218">
        <v>9664.08</v>
      </c>
      <c r="H24" s="218">
        <v>9073.82</v>
      </c>
      <c r="I24" s="218">
        <v>8737.26</v>
      </c>
      <c r="J24" s="218">
        <v>3335.92</v>
      </c>
      <c r="K24" s="218">
        <v>3335.92</v>
      </c>
      <c r="L24" s="226">
        <v>74.339076923076917</v>
      </c>
    </row>
    <row r="25" spans="1:13" ht="15" customHeight="1" x14ac:dyDescent="0.2">
      <c r="A25" s="227" t="s">
        <v>103</v>
      </c>
      <c r="B25" s="218" t="s">
        <v>104</v>
      </c>
      <c r="C25" s="218">
        <v>163284</v>
      </c>
      <c r="D25" s="218">
        <v>50989</v>
      </c>
      <c r="E25" s="218">
        <v>50989</v>
      </c>
      <c r="F25" s="218">
        <v>2348.65</v>
      </c>
      <c r="G25" s="218">
        <v>10853.82</v>
      </c>
      <c r="H25" s="218">
        <v>7287.2999999999993</v>
      </c>
      <c r="I25" s="218">
        <v>3629.66</v>
      </c>
      <c r="J25" s="218">
        <v>40135.18</v>
      </c>
      <c r="K25" s="218">
        <v>40135.18</v>
      </c>
      <c r="L25" s="226">
        <v>21.286591225558453</v>
      </c>
    </row>
    <row r="26" spans="1:13" ht="15" customHeight="1" x14ac:dyDescent="0.2">
      <c r="A26" s="227" t="s">
        <v>105</v>
      </c>
      <c r="B26" s="218" t="s">
        <v>106</v>
      </c>
      <c r="C26" s="218">
        <v>981486</v>
      </c>
      <c r="D26" s="218">
        <v>229134</v>
      </c>
      <c r="E26" s="218">
        <v>229131</v>
      </c>
      <c r="F26" s="218">
        <v>24920</v>
      </c>
      <c r="G26" s="218">
        <v>157358.5</v>
      </c>
      <c r="H26" s="218">
        <v>157358.5</v>
      </c>
      <c r="I26" s="218">
        <v>156878.5</v>
      </c>
      <c r="J26" s="218">
        <v>71772.5</v>
      </c>
      <c r="K26" s="218">
        <v>71775.5</v>
      </c>
      <c r="L26" s="226">
        <v>68.676215789221018</v>
      </c>
    </row>
    <row r="27" spans="1:13" ht="15" customHeight="1" x14ac:dyDescent="0.2">
      <c r="A27" s="227" t="s">
        <v>108</v>
      </c>
      <c r="B27" s="218" t="s">
        <v>109</v>
      </c>
      <c r="C27" s="218">
        <v>448811</v>
      </c>
      <c r="D27" s="218">
        <v>116551</v>
      </c>
      <c r="E27" s="218">
        <v>97749</v>
      </c>
      <c r="F27" s="218">
        <v>10004.77</v>
      </c>
      <c r="G27" s="218">
        <v>42990.490000000005</v>
      </c>
      <c r="H27" s="218">
        <v>29363.499999999996</v>
      </c>
      <c r="I27" s="218">
        <v>26682.1</v>
      </c>
      <c r="J27" s="218">
        <v>54758.509999999995</v>
      </c>
      <c r="K27" s="218">
        <v>73560.509999999995</v>
      </c>
      <c r="L27" s="226">
        <v>43.980490849011254</v>
      </c>
    </row>
    <row r="28" spans="1:13" ht="15" customHeight="1" x14ac:dyDescent="0.2">
      <c r="A28" s="216">
        <v>160</v>
      </c>
      <c r="B28" s="218" t="s">
        <v>110</v>
      </c>
      <c r="C28" s="218">
        <v>1492093</v>
      </c>
      <c r="D28" s="218">
        <v>1458491</v>
      </c>
      <c r="E28" s="218">
        <v>1369286</v>
      </c>
      <c r="F28" s="218">
        <v>126651.4</v>
      </c>
      <c r="G28" s="218">
        <v>711472.27</v>
      </c>
      <c r="H28" s="218">
        <v>297704.98</v>
      </c>
      <c r="I28" s="218">
        <v>243110.97</v>
      </c>
      <c r="J28" s="218">
        <v>657813.73</v>
      </c>
      <c r="K28" s="218">
        <v>747018.73</v>
      </c>
      <c r="L28" s="226">
        <v>51.959362032475319</v>
      </c>
    </row>
    <row r="29" spans="1:13" ht="15" customHeight="1" x14ac:dyDescent="0.2">
      <c r="A29" s="228">
        <v>170</v>
      </c>
      <c r="B29" s="229" t="s">
        <v>152</v>
      </c>
      <c r="C29" s="218">
        <v>305833</v>
      </c>
      <c r="D29" s="218">
        <v>114855</v>
      </c>
      <c r="E29" s="218">
        <v>75033</v>
      </c>
      <c r="F29" s="218">
        <v>5088.7</v>
      </c>
      <c r="G29" s="218">
        <v>35095.160000000003</v>
      </c>
      <c r="H29" s="218">
        <v>35095.160000000003</v>
      </c>
      <c r="I29" s="218">
        <v>11324.72</v>
      </c>
      <c r="J29" s="218">
        <v>39937.839999999997</v>
      </c>
      <c r="K29" s="218">
        <v>79759.839999999997</v>
      </c>
      <c r="L29" s="226">
        <v>46.772966561379668</v>
      </c>
    </row>
    <row r="30" spans="1:13" ht="15.75" customHeight="1" x14ac:dyDescent="0.2">
      <c r="A30" s="227" t="s">
        <v>111</v>
      </c>
      <c r="B30" s="217" t="s">
        <v>112</v>
      </c>
      <c r="C30" s="218">
        <v>1009621</v>
      </c>
      <c r="D30" s="218">
        <v>890402</v>
      </c>
      <c r="E30" s="218">
        <v>823774</v>
      </c>
      <c r="F30" s="218">
        <v>64840.259999999995</v>
      </c>
      <c r="G30" s="218">
        <v>329467.42000000004</v>
      </c>
      <c r="H30" s="218">
        <v>163047.75</v>
      </c>
      <c r="I30" s="218">
        <v>32505.72</v>
      </c>
      <c r="J30" s="218">
        <v>494306.57999999996</v>
      </c>
      <c r="K30" s="218">
        <v>560934.57999999996</v>
      </c>
      <c r="L30" s="226">
        <v>39.994879663597061</v>
      </c>
    </row>
    <row r="31" spans="1:13" ht="15" customHeight="1" x14ac:dyDescent="0.2">
      <c r="A31" s="230">
        <v>190</v>
      </c>
      <c r="B31" s="217" t="s">
        <v>113</v>
      </c>
      <c r="C31" s="218">
        <v>0</v>
      </c>
      <c r="D31" s="218">
        <v>116260</v>
      </c>
      <c r="E31" s="218">
        <v>116260</v>
      </c>
      <c r="F31" s="218">
        <v>9890.86</v>
      </c>
      <c r="G31" s="218">
        <v>78309.31</v>
      </c>
      <c r="H31" s="218">
        <v>64149.070000000007</v>
      </c>
      <c r="I31" s="218">
        <v>39606.78</v>
      </c>
      <c r="J31" s="218">
        <v>37950.69</v>
      </c>
      <c r="K31" s="218">
        <v>37950.69</v>
      </c>
      <c r="L31" s="226">
        <v>67.357053156717697</v>
      </c>
    </row>
    <row r="32" spans="1:13" ht="6.75" customHeight="1" x14ac:dyDescent="0.2">
      <c r="A32" s="216" t="s">
        <v>6</v>
      </c>
      <c r="B32" s="217"/>
      <c r="C32" s="218"/>
      <c r="D32" s="218"/>
      <c r="E32" s="218"/>
      <c r="F32" s="218"/>
      <c r="G32" s="218"/>
      <c r="H32" s="220"/>
      <c r="I32" s="218"/>
      <c r="J32" s="218"/>
      <c r="K32" s="218"/>
      <c r="L32" s="226"/>
    </row>
    <row r="33" spans="1:12" ht="19.899999999999999" customHeight="1" x14ac:dyDescent="0.2">
      <c r="A33" s="208" t="s">
        <v>114</v>
      </c>
      <c r="B33" s="209" t="s">
        <v>115</v>
      </c>
      <c r="C33" s="210">
        <v>3042561</v>
      </c>
      <c r="D33" s="210">
        <v>4420298</v>
      </c>
      <c r="E33" s="223">
        <v>4376860</v>
      </c>
      <c r="F33" s="210">
        <v>187691.30999999997</v>
      </c>
      <c r="G33" s="210">
        <v>2256620.21</v>
      </c>
      <c r="H33" s="223">
        <v>1238388.1100000001</v>
      </c>
      <c r="I33" s="210">
        <v>793479.85000000009</v>
      </c>
      <c r="J33" s="210">
        <v>2120239.79</v>
      </c>
      <c r="K33" s="210">
        <v>2163677.79</v>
      </c>
      <c r="L33" s="231">
        <v>51.557971011181529</v>
      </c>
    </row>
    <row r="34" spans="1:12" ht="15" customHeight="1" x14ac:dyDescent="0.2">
      <c r="A34" s="216" t="s">
        <v>116</v>
      </c>
      <c r="B34" s="217" t="s">
        <v>117</v>
      </c>
      <c r="C34" s="218">
        <v>185018</v>
      </c>
      <c r="D34" s="218">
        <v>79024</v>
      </c>
      <c r="E34" s="218">
        <v>78724</v>
      </c>
      <c r="F34" s="218">
        <v>12883.619999999999</v>
      </c>
      <c r="G34" s="218">
        <v>37429.61</v>
      </c>
      <c r="H34" s="218">
        <v>26539.61</v>
      </c>
      <c r="I34" s="218">
        <v>21639.370000000003</v>
      </c>
      <c r="J34" s="218">
        <v>41294.39</v>
      </c>
      <c r="K34" s="218">
        <v>41594.39</v>
      </c>
      <c r="L34" s="226">
        <v>47.545361008078856</v>
      </c>
    </row>
    <row r="35" spans="1:12" ht="15" customHeight="1" x14ac:dyDescent="0.2">
      <c r="A35" s="227" t="s">
        <v>118</v>
      </c>
      <c r="B35" s="218" t="s">
        <v>119</v>
      </c>
      <c r="C35" s="218">
        <v>196410</v>
      </c>
      <c r="D35" s="218">
        <v>373963</v>
      </c>
      <c r="E35" s="218">
        <v>373963</v>
      </c>
      <c r="F35" s="218">
        <v>16105.169999999998</v>
      </c>
      <c r="G35" s="218">
        <v>200337.49</v>
      </c>
      <c r="H35" s="218">
        <v>70890.75</v>
      </c>
      <c r="I35" s="218">
        <v>31846.22</v>
      </c>
      <c r="J35" s="218">
        <v>173625.51</v>
      </c>
      <c r="K35" s="218">
        <v>173625.51</v>
      </c>
      <c r="L35" s="226">
        <v>53.57147364846255</v>
      </c>
    </row>
    <row r="36" spans="1:12" ht="15" customHeight="1" x14ac:dyDescent="0.2">
      <c r="A36" s="227" t="s">
        <v>120</v>
      </c>
      <c r="B36" s="218" t="s">
        <v>121</v>
      </c>
      <c r="C36" s="218">
        <v>361282</v>
      </c>
      <c r="D36" s="218">
        <v>477282</v>
      </c>
      <c r="E36" s="218">
        <v>477282</v>
      </c>
      <c r="F36" s="218">
        <v>-30517.81</v>
      </c>
      <c r="G36" s="218">
        <v>223327.83000000002</v>
      </c>
      <c r="H36" s="218">
        <v>131038.99</v>
      </c>
      <c r="I36" s="218">
        <v>62123.130000000005</v>
      </c>
      <c r="J36" s="218">
        <v>253954.16999999998</v>
      </c>
      <c r="K36" s="218">
        <v>253954.16999999998</v>
      </c>
      <c r="L36" s="226">
        <v>46.791588620563942</v>
      </c>
    </row>
    <row r="37" spans="1:12" ht="15" customHeight="1" x14ac:dyDescent="0.2">
      <c r="A37" s="227" t="s">
        <v>122</v>
      </c>
      <c r="B37" s="218" t="s">
        <v>123</v>
      </c>
      <c r="C37" s="218">
        <v>249812</v>
      </c>
      <c r="D37" s="218">
        <v>106754</v>
      </c>
      <c r="E37" s="218">
        <v>93286</v>
      </c>
      <c r="F37" s="218">
        <v>4223.92</v>
      </c>
      <c r="G37" s="218">
        <v>66025.73</v>
      </c>
      <c r="H37" s="218">
        <v>61947.689999999995</v>
      </c>
      <c r="I37" s="218">
        <v>27760.93</v>
      </c>
      <c r="J37" s="218">
        <v>27260.270000000004</v>
      </c>
      <c r="K37" s="218">
        <v>40728.270000000004</v>
      </c>
      <c r="L37" s="226">
        <v>70.777748000771822</v>
      </c>
    </row>
    <row r="38" spans="1:12" ht="15" customHeight="1" x14ac:dyDescent="0.2">
      <c r="A38" s="227" t="s">
        <v>124</v>
      </c>
      <c r="B38" s="218" t="s">
        <v>125</v>
      </c>
      <c r="C38" s="218">
        <v>258848</v>
      </c>
      <c r="D38" s="218">
        <v>205412</v>
      </c>
      <c r="E38" s="218">
        <v>192099</v>
      </c>
      <c r="F38" s="218">
        <v>1051.1400000000001</v>
      </c>
      <c r="G38" s="218">
        <v>130701.92</v>
      </c>
      <c r="H38" s="218">
        <v>104571.26</v>
      </c>
      <c r="I38" s="218">
        <v>80625.26999999999</v>
      </c>
      <c r="J38" s="218">
        <v>61397.08</v>
      </c>
      <c r="K38" s="218">
        <v>74710.080000000002</v>
      </c>
      <c r="L38" s="226">
        <v>68.03883414281178</v>
      </c>
    </row>
    <row r="39" spans="1:12" ht="15" customHeight="1" x14ac:dyDescent="0.2">
      <c r="A39" s="227" t="s">
        <v>126</v>
      </c>
      <c r="B39" s="218" t="s">
        <v>127</v>
      </c>
      <c r="C39" s="218">
        <v>277892</v>
      </c>
      <c r="D39" s="218">
        <v>889851</v>
      </c>
      <c r="E39" s="218">
        <v>889851</v>
      </c>
      <c r="F39" s="218">
        <v>30999.479999999996</v>
      </c>
      <c r="G39" s="218">
        <v>363907.82999999996</v>
      </c>
      <c r="H39" s="218">
        <v>225308.05</v>
      </c>
      <c r="I39" s="218">
        <v>115678.18</v>
      </c>
      <c r="J39" s="218">
        <v>525943.17000000004</v>
      </c>
      <c r="K39" s="218">
        <v>525943.17000000004</v>
      </c>
      <c r="L39" s="226">
        <v>40.895366752411348</v>
      </c>
    </row>
    <row r="40" spans="1:12" ht="15" customHeight="1" x14ac:dyDescent="0.2">
      <c r="A40" s="227" t="s">
        <v>128</v>
      </c>
      <c r="B40" s="218" t="s">
        <v>129</v>
      </c>
      <c r="C40" s="218">
        <v>475695</v>
      </c>
      <c r="D40" s="218">
        <v>780856</v>
      </c>
      <c r="E40" s="218">
        <v>780856</v>
      </c>
      <c r="F40" s="218">
        <v>62470.27</v>
      </c>
      <c r="G40" s="218">
        <v>376610.46</v>
      </c>
      <c r="H40" s="218">
        <v>188140.42</v>
      </c>
      <c r="I40" s="218">
        <v>104081.77000000002</v>
      </c>
      <c r="J40" s="218">
        <v>404245.54</v>
      </c>
      <c r="K40" s="218">
        <v>404245.54</v>
      </c>
      <c r="L40" s="226">
        <v>48.23046246683127</v>
      </c>
    </row>
    <row r="41" spans="1:12" ht="15" customHeight="1" x14ac:dyDescent="0.2">
      <c r="A41" s="227" t="s">
        <v>130</v>
      </c>
      <c r="B41" s="218" t="s">
        <v>131</v>
      </c>
      <c r="C41" s="218">
        <v>829295</v>
      </c>
      <c r="D41" s="218">
        <v>669042</v>
      </c>
      <c r="E41" s="218">
        <v>652685</v>
      </c>
      <c r="F41" s="218">
        <v>42877.090000000004</v>
      </c>
      <c r="G41" s="218">
        <v>319543.53999999998</v>
      </c>
      <c r="H41" s="218">
        <v>249914.75</v>
      </c>
      <c r="I41" s="218">
        <v>137568.94</v>
      </c>
      <c r="J41" s="218">
        <v>333141.46000000002</v>
      </c>
      <c r="K41" s="218">
        <v>349498.46</v>
      </c>
      <c r="L41" s="226">
        <v>48.958309138405198</v>
      </c>
    </row>
    <row r="42" spans="1:12" ht="15.75" customHeight="1" x14ac:dyDescent="0.2">
      <c r="A42" s="227" t="s">
        <v>132</v>
      </c>
      <c r="B42" s="218" t="s">
        <v>133</v>
      </c>
      <c r="C42" s="218">
        <v>208309</v>
      </c>
      <c r="D42" s="218">
        <v>371109</v>
      </c>
      <c r="E42" s="218">
        <v>371109</v>
      </c>
      <c r="F42" s="218">
        <v>36960.53</v>
      </c>
      <c r="G42" s="218">
        <v>230262.98</v>
      </c>
      <c r="H42" s="218">
        <v>130622.73</v>
      </c>
      <c r="I42" s="218">
        <v>74455.75</v>
      </c>
      <c r="J42" s="218">
        <v>140846.01999999999</v>
      </c>
      <c r="K42" s="218">
        <v>140846.01999999999</v>
      </c>
      <c r="L42" s="226">
        <v>62.047263741919487</v>
      </c>
    </row>
    <row r="43" spans="1:12" ht="16.5" customHeight="1" x14ac:dyDescent="0.2">
      <c r="A43" s="216">
        <v>290</v>
      </c>
      <c r="B43" s="218" t="s">
        <v>134</v>
      </c>
      <c r="C43" s="218">
        <v>0</v>
      </c>
      <c r="D43" s="218">
        <v>467005</v>
      </c>
      <c r="E43" s="218">
        <v>467005</v>
      </c>
      <c r="F43" s="218">
        <v>10637.9</v>
      </c>
      <c r="G43" s="218">
        <v>308472.82000000007</v>
      </c>
      <c r="H43" s="218">
        <v>49413.86</v>
      </c>
      <c r="I43" s="218">
        <v>137699.28999999998</v>
      </c>
      <c r="J43" s="218">
        <v>158532.17999999993</v>
      </c>
      <c r="K43" s="218">
        <v>158532.17999999993</v>
      </c>
      <c r="L43" s="226">
        <v>66.053429834798365</v>
      </c>
    </row>
    <row r="44" spans="1:12" ht="6" customHeight="1" x14ac:dyDescent="0.2">
      <c r="A44" s="216"/>
      <c r="B44" s="218"/>
      <c r="C44" s="218"/>
      <c r="D44" s="218"/>
      <c r="E44" s="218"/>
      <c r="F44" s="218"/>
      <c r="G44" s="218"/>
      <c r="I44" s="218"/>
      <c r="J44" s="218"/>
      <c r="K44" s="218"/>
      <c r="L44" s="226"/>
    </row>
    <row r="45" spans="1:12" ht="19.899999999999999" customHeight="1" x14ac:dyDescent="0.2">
      <c r="A45" s="232">
        <v>4</v>
      </c>
      <c r="B45" s="233" t="s">
        <v>135</v>
      </c>
      <c r="C45" s="233">
        <v>3207914</v>
      </c>
      <c r="D45" s="233">
        <v>2498558</v>
      </c>
      <c r="E45" s="233">
        <v>2331158</v>
      </c>
      <c r="F45" s="233">
        <v>213258.11</v>
      </c>
      <c r="G45" s="233">
        <v>1099586.5899999999</v>
      </c>
      <c r="H45" s="224">
        <v>629007.53</v>
      </c>
      <c r="I45" s="233">
        <v>303664.08</v>
      </c>
      <c r="J45" s="233">
        <v>1231571.4100000001</v>
      </c>
      <c r="K45" s="233">
        <v>1398971.4100000001</v>
      </c>
      <c r="L45" s="234">
        <v>47.169114663184558</v>
      </c>
    </row>
    <row r="46" spans="1:12" ht="14.25" customHeight="1" x14ac:dyDescent="0.2">
      <c r="A46" s="216">
        <v>430</v>
      </c>
      <c r="B46" s="235" t="s">
        <v>136</v>
      </c>
      <c r="C46" s="218">
        <v>3207914</v>
      </c>
      <c r="D46" s="218">
        <v>2404308</v>
      </c>
      <c r="E46" s="218">
        <v>2236908</v>
      </c>
      <c r="F46" s="218">
        <v>213258.11</v>
      </c>
      <c r="G46" s="218">
        <v>1058407.1099999999</v>
      </c>
      <c r="H46" s="218">
        <v>614020.53</v>
      </c>
      <c r="I46" s="218">
        <v>273118.83</v>
      </c>
      <c r="J46" s="218">
        <v>1178500.8900000001</v>
      </c>
      <c r="K46" s="218">
        <v>1345900.8900000001</v>
      </c>
      <c r="L46" s="226">
        <v>47.315629878385693</v>
      </c>
    </row>
    <row r="47" spans="1:12" ht="15.75" customHeight="1" x14ac:dyDescent="0.2">
      <c r="A47" s="216">
        <v>490</v>
      </c>
      <c r="B47" s="218" t="s">
        <v>137</v>
      </c>
      <c r="C47" s="218">
        <v>0</v>
      </c>
      <c r="D47" s="218">
        <v>94250</v>
      </c>
      <c r="E47" s="218">
        <v>94250</v>
      </c>
      <c r="F47" s="218">
        <v>0</v>
      </c>
      <c r="G47" s="218">
        <v>41179.480000000003</v>
      </c>
      <c r="H47" s="218">
        <v>14987</v>
      </c>
      <c r="I47" s="218">
        <v>30545.25</v>
      </c>
      <c r="J47" s="218">
        <v>53070.52</v>
      </c>
      <c r="K47" s="218">
        <v>53070.52</v>
      </c>
      <c r="L47" s="226">
        <v>43.691755968169765</v>
      </c>
    </row>
    <row r="48" spans="1:12" ht="5.25" customHeight="1" x14ac:dyDescent="0.2">
      <c r="A48" s="236"/>
      <c r="B48" s="237"/>
      <c r="C48" s="238"/>
      <c r="D48" s="237"/>
      <c r="E48" s="237"/>
      <c r="F48" s="237"/>
      <c r="G48" s="237"/>
      <c r="H48" s="220"/>
      <c r="I48" s="237"/>
      <c r="J48" s="237"/>
      <c r="K48" s="237"/>
      <c r="L48" s="239"/>
    </row>
    <row r="49" spans="1:16" ht="19.899999999999999" customHeight="1" x14ac:dyDescent="0.2">
      <c r="A49" s="232" t="s">
        <v>138</v>
      </c>
      <c r="B49" s="240" t="s">
        <v>160</v>
      </c>
      <c r="C49" s="233">
        <v>2251594</v>
      </c>
      <c r="D49" s="233">
        <v>2815641</v>
      </c>
      <c r="E49" s="233">
        <v>2517045</v>
      </c>
      <c r="F49" s="233">
        <v>168833.84000000003</v>
      </c>
      <c r="G49" s="233">
        <v>823881.54999999993</v>
      </c>
      <c r="H49" s="55">
        <v>761285.88</v>
      </c>
      <c r="I49" s="233">
        <v>743722.07</v>
      </c>
      <c r="J49" s="233">
        <v>1693163.4500000002</v>
      </c>
      <c r="K49" s="233">
        <v>1991759.4500000002</v>
      </c>
      <c r="L49" s="234">
        <v>32.732094579159295</v>
      </c>
    </row>
    <row r="50" spans="1:16" ht="15" customHeight="1" x14ac:dyDescent="0.2">
      <c r="A50" s="216" t="s">
        <v>139</v>
      </c>
      <c r="B50" s="217" t="s">
        <v>172</v>
      </c>
      <c r="C50" s="218">
        <v>118164</v>
      </c>
      <c r="D50" s="218">
        <v>118164</v>
      </c>
      <c r="E50" s="218">
        <v>68929</v>
      </c>
      <c r="F50" s="218">
        <v>3373.87</v>
      </c>
      <c r="G50" s="218">
        <v>23617.089999999997</v>
      </c>
      <c r="H50" s="218">
        <v>23617.09</v>
      </c>
      <c r="I50" s="218">
        <v>23617.09</v>
      </c>
      <c r="J50" s="218">
        <v>45311.91</v>
      </c>
      <c r="K50" s="218">
        <v>94546.91</v>
      </c>
      <c r="L50" s="226">
        <v>34.262922717578952</v>
      </c>
    </row>
    <row r="51" spans="1:16" ht="15" customHeight="1" x14ac:dyDescent="0.2">
      <c r="A51" s="227" t="s">
        <v>140</v>
      </c>
      <c r="B51" s="218" t="s">
        <v>107</v>
      </c>
      <c r="C51" s="218">
        <v>956224</v>
      </c>
      <c r="D51" s="218">
        <v>2272724</v>
      </c>
      <c r="E51" s="218">
        <v>2219178</v>
      </c>
      <c r="F51" s="218">
        <v>148349.64000000001</v>
      </c>
      <c r="G51" s="218">
        <v>684060.36</v>
      </c>
      <c r="H51" s="218">
        <v>684060.36</v>
      </c>
      <c r="I51" s="218">
        <v>684060.36</v>
      </c>
      <c r="J51" s="218">
        <v>1535117.6400000001</v>
      </c>
      <c r="K51" s="218">
        <v>1588663.6400000001</v>
      </c>
      <c r="L51" s="226">
        <v>30.824943289812715</v>
      </c>
    </row>
    <row r="52" spans="1:16" ht="15" customHeight="1" x14ac:dyDescent="0.2">
      <c r="A52" s="216">
        <v>620</v>
      </c>
      <c r="B52" s="218" t="s">
        <v>141</v>
      </c>
      <c r="C52" s="218">
        <v>730940</v>
      </c>
      <c r="D52" s="218">
        <v>137407</v>
      </c>
      <c r="E52" s="218">
        <v>118358</v>
      </c>
      <c r="F52" s="218">
        <v>17110.330000000002</v>
      </c>
      <c r="G52" s="218">
        <v>73514.89</v>
      </c>
      <c r="H52" s="218">
        <v>52708.43</v>
      </c>
      <c r="I52" s="218">
        <v>35144.620000000003</v>
      </c>
      <c r="J52" s="218">
        <v>44843.11</v>
      </c>
      <c r="K52" s="218">
        <v>63892.11</v>
      </c>
      <c r="L52" s="226">
        <v>62.112311799793844</v>
      </c>
    </row>
    <row r="53" spans="1:16" ht="15" customHeight="1" x14ac:dyDescent="0.2">
      <c r="A53" s="216">
        <v>640</v>
      </c>
      <c r="B53" s="218" t="s">
        <v>236</v>
      </c>
      <c r="C53" s="218">
        <v>159266</v>
      </c>
      <c r="D53" s="218">
        <v>159266</v>
      </c>
      <c r="E53" s="218">
        <v>0</v>
      </c>
      <c r="F53" s="218">
        <v>0</v>
      </c>
      <c r="G53" s="218">
        <v>0</v>
      </c>
      <c r="H53" s="218"/>
      <c r="I53" s="218">
        <v>0</v>
      </c>
      <c r="J53" s="218"/>
      <c r="K53" s="218"/>
      <c r="L53" s="226"/>
    </row>
    <row r="54" spans="1:16" ht="15" customHeight="1" x14ac:dyDescent="0.2">
      <c r="A54" s="216" t="s">
        <v>142</v>
      </c>
      <c r="B54" s="217" t="s">
        <v>143</v>
      </c>
      <c r="C54" s="218">
        <v>287000</v>
      </c>
      <c r="D54" s="218">
        <v>86500</v>
      </c>
      <c r="E54" s="218">
        <v>86500</v>
      </c>
      <c r="F54" s="218">
        <v>0</v>
      </c>
      <c r="G54" s="218">
        <v>20609.21</v>
      </c>
      <c r="H54" s="218">
        <v>900</v>
      </c>
      <c r="I54" s="218">
        <v>900</v>
      </c>
      <c r="J54" s="218">
        <v>65890.790000000008</v>
      </c>
      <c r="K54" s="218">
        <v>65890.790000000008</v>
      </c>
      <c r="L54" s="226">
        <v>23.825676300578035</v>
      </c>
    </row>
    <row r="55" spans="1:16" ht="14.25" customHeight="1" x14ac:dyDescent="0.2">
      <c r="A55" s="216">
        <v>690</v>
      </c>
      <c r="B55" s="218" t="s">
        <v>171</v>
      </c>
      <c r="C55" s="218">
        <v>0</v>
      </c>
      <c r="D55" s="218">
        <v>41580</v>
      </c>
      <c r="E55" s="218">
        <v>24080</v>
      </c>
      <c r="F55" s="218">
        <v>0</v>
      </c>
      <c r="G55" s="218">
        <v>22080</v>
      </c>
      <c r="H55" s="218">
        <v>0</v>
      </c>
      <c r="I55" s="218">
        <v>0</v>
      </c>
      <c r="J55" s="218">
        <v>2000</v>
      </c>
      <c r="K55" s="218">
        <v>19500</v>
      </c>
      <c r="L55" s="226" t="s">
        <v>6</v>
      </c>
    </row>
    <row r="56" spans="1:16" ht="24" customHeight="1" x14ac:dyDescent="0.2">
      <c r="A56" s="241" t="s">
        <v>6</v>
      </c>
      <c r="B56" s="242" t="s">
        <v>144</v>
      </c>
      <c r="C56" s="243">
        <v>141094806</v>
      </c>
      <c r="D56" s="243">
        <v>140457693</v>
      </c>
      <c r="E56" s="243">
        <v>84362914</v>
      </c>
      <c r="F56" s="243">
        <v>10283147.109999999</v>
      </c>
      <c r="G56" s="243">
        <v>68042750.209999993</v>
      </c>
      <c r="H56" s="243">
        <v>57600509.11999999</v>
      </c>
      <c r="I56" s="243">
        <v>60476186.739999995</v>
      </c>
      <c r="J56" s="243">
        <v>16320163.790000007</v>
      </c>
      <c r="K56" s="243">
        <v>72414942.790000007</v>
      </c>
      <c r="L56" s="244">
        <v>80.654812622996872</v>
      </c>
    </row>
    <row r="57" spans="1:16" ht="4.5" customHeight="1" x14ac:dyDescent="0.2">
      <c r="A57" s="245"/>
      <c r="B57" s="246"/>
      <c r="C57" s="247"/>
      <c r="D57" s="247"/>
      <c r="E57" s="247"/>
      <c r="F57" s="247"/>
      <c r="G57" s="247"/>
      <c r="H57" s="247"/>
      <c r="I57" s="247"/>
      <c r="J57" s="247"/>
      <c r="K57" s="247"/>
      <c r="L57" s="248"/>
    </row>
    <row r="58" spans="1:16" ht="18.75" customHeight="1" x14ac:dyDescent="0.3">
      <c r="A58" s="433" t="s">
        <v>245</v>
      </c>
      <c r="B58" s="433"/>
      <c r="C58" s="433"/>
      <c r="D58" s="42"/>
      <c r="E58" s="42"/>
      <c r="F58" s="42"/>
      <c r="G58" s="42" t="s">
        <v>6</v>
      </c>
      <c r="H58" s="42" t="s">
        <v>6</v>
      </c>
      <c r="I58" s="42"/>
      <c r="J58" s="42"/>
      <c r="K58" s="42"/>
      <c r="L58" s="42"/>
      <c r="N58" s="32" t="s">
        <v>6</v>
      </c>
      <c r="P58" t="s">
        <v>6</v>
      </c>
    </row>
    <row r="59" spans="1:16" ht="19.899999999999999" customHeight="1" x14ac:dyDescent="0.2">
      <c r="D59" s="9"/>
      <c r="E59" s="17"/>
      <c r="F59" s="9"/>
      <c r="G59" s="17"/>
      <c r="H59" s="17" t="s">
        <v>6</v>
      </c>
      <c r="I59" s="9"/>
      <c r="J59" s="9"/>
      <c r="K59" s="9"/>
      <c r="L59" s="53"/>
    </row>
    <row r="60" spans="1:16" ht="19.899999999999999" customHeight="1" x14ac:dyDescent="0.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</row>
    <row r="61" spans="1:16" ht="19.899999999999999" customHeight="1" x14ac:dyDescent="0.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</row>
    <row r="62" spans="1:16" ht="19.899999999999999" customHeight="1" x14ac:dyDescent="0.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</row>
    <row r="63" spans="1:16" ht="19.899999999999999" customHeight="1" x14ac:dyDescent="0.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</row>
    <row r="64" spans="1:16" ht="19.899999999999999" customHeight="1" x14ac:dyDescent="0.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</row>
    <row r="65" spans="1:12" ht="19.899999999999999" customHeight="1" x14ac:dyDescent="0.2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</row>
    <row r="66" spans="1:12" ht="19.899999999999999" customHeight="1" x14ac:dyDescent="0.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</row>
    <row r="67" spans="1:12" ht="19.899999999999999" customHeight="1" x14ac:dyDescent="0.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</row>
    <row r="68" spans="1:12" ht="19.899999999999999" customHeight="1" x14ac:dyDescent="0.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</row>
    <row r="69" spans="1:12" ht="19.899999999999999" customHeight="1" x14ac:dyDescent="0.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</row>
    <row r="70" spans="1:12" ht="19.899999999999999" customHeight="1" x14ac:dyDescent="0.2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</row>
    <row r="71" spans="1:12" ht="19.899999999999999" customHeight="1" x14ac:dyDescent="0.2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</row>
    <row r="72" spans="1:12" ht="19.899999999999999" customHeight="1" x14ac:dyDescent="0.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</row>
    <row r="73" spans="1:12" ht="19.899999999999999" customHeight="1" x14ac:dyDescent="0.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</row>
    <row r="74" spans="1:12" ht="19.899999999999999" customHeight="1" x14ac:dyDescent="0.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</row>
    <row r="75" spans="1:12" ht="19.899999999999999" customHeight="1" x14ac:dyDescent="0.2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</row>
    <row r="76" spans="1:12" ht="19.899999999999999" customHeight="1" x14ac:dyDescent="0.2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</row>
    <row r="77" spans="1:12" ht="19.899999999999999" customHeight="1" x14ac:dyDescent="0.2"/>
    <row r="78" spans="1:12" ht="19.899999999999999" customHeight="1" x14ac:dyDescent="0.2"/>
    <row r="79" spans="1:12" ht="19.899999999999999" customHeight="1" x14ac:dyDescent="0.2"/>
    <row r="80" spans="1:12" ht="19.899999999999999" customHeight="1" x14ac:dyDescent="0.2"/>
    <row r="81" ht="19.899999999999999" customHeight="1" x14ac:dyDescent="0.2"/>
    <row r="82" ht="19.899999999999999" customHeight="1" x14ac:dyDescent="0.2"/>
    <row r="83" ht="19.899999999999999" customHeight="1" x14ac:dyDescent="0.2"/>
    <row r="84" ht="19.899999999999999" customHeight="1" x14ac:dyDescent="0.2"/>
    <row r="85" ht="19.899999999999999" customHeight="1" x14ac:dyDescent="0.2"/>
    <row r="86" ht="19.899999999999999" customHeight="1" x14ac:dyDescent="0.2"/>
    <row r="87" ht="19.899999999999999" customHeight="1" x14ac:dyDescent="0.2"/>
    <row r="88" ht="19.899999999999999" customHeight="1" x14ac:dyDescent="0.2"/>
    <row r="89" ht="19.899999999999999" customHeight="1" x14ac:dyDescent="0.2"/>
    <row r="90" ht="19.899999999999999" customHeight="1" x14ac:dyDescent="0.2"/>
    <row r="91" ht="19.899999999999999" customHeight="1" x14ac:dyDescent="0.2"/>
    <row r="92" ht="19.899999999999999" customHeight="1" x14ac:dyDescent="0.2"/>
    <row r="93" ht="19.899999999999999" customHeight="1" x14ac:dyDescent="0.2"/>
    <row r="94" ht="19.899999999999999" customHeight="1" x14ac:dyDescent="0.2"/>
    <row r="95" ht="19.899999999999999" customHeight="1" x14ac:dyDescent="0.2"/>
    <row r="96" ht="19.899999999999999" customHeight="1" x14ac:dyDescent="0.2"/>
    <row r="97" ht="19.899999999999999" customHeight="1" x14ac:dyDescent="0.2"/>
    <row r="98" ht="19.899999999999999" customHeight="1" x14ac:dyDescent="0.2"/>
    <row r="99" ht="19.899999999999999" customHeight="1" x14ac:dyDescent="0.2"/>
    <row r="100" ht="19.899999999999999" customHeight="1" x14ac:dyDescent="0.2"/>
    <row r="101" ht="19.899999999999999" customHeight="1" x14ac:dyDescent="0.2"/>
    <row r="102" ht="19.899999999999999" customHeight="1" x14ac:dyDescent="0.2"/>
    <row r="103" ht="19.899999999999999" customHeight="1" x14ac:dyDescent="0.2"/>
    <row r="104" ht="19.899999999999999" customHeight="1" x14ac:dyDescent="0.2"/>
    <row r="105" ht="19.899999999999999" customHeight="1" x14ac:dyDescent="0.2"/>
    <row r="106" ht="19.899999999999999" customHeight="1" x14ac:dyDescent="0.2"/>
    <row r="107" ht="19.899999999999999" customHeight="1" x14ac:dyDescent="0.2"/>
    <row r="108" ht="19.899999999999999" customHeight="1" x14ac:dyDescent="0.2"/>
    <row r="109" ht="19.899999999999999" customHeight="1" x14ac:dyDescent="0.2"/>
    <row r="110" ht="19.899999999999999" customHeight="1" x14ac:dyDescent="0.2"/>
    <row r="111" ht="19.899999999999999" customHeight="1" x14ac:dyDescent="0.2"/>
    <row r="112" ht="19.899999999999999" customHeight="1" x14ac:dyDescent="0.2"/>
    <row r="113" ht="19.899999999999999" customHeight="1" x14ac:dyDescent="0.2"/>
    <row r="114" ht="19.899999999999999" customHeight="1" x14ac:dyDescent="0.2"/>
    <row r="115" ht="19.899999999999999" customHeight="1" x14ac:dyDescent="0.2"/>
    <row r="116" ht="19.899999999999999" customHeight="1" x14ac:dyDescent="0.2"/>
    <row r="117" ht="19.899999999999999" customHeight="1" x14ac:dyDescent="0.2"/>
    <row r="118" ht="19.899999999999999" customHeight="1" x14ac:dyDescent="0.2"/>
    <row r="119" ht="19.899999999999999" customHeight="1" x14ac:dyDescent="0.2"/>
    <row r="120" ht="19.899999999999999" customHeight="1" x14ac:dyDescent="0.2"/>
    <row r="121" ht="19.899999999999999" customHeight="1" x14ac:dyDescent="0.2"/>
    <row r="122" ht="19.899999999999999" customHeight="1" x14ac:dyDescent="0.2"/>
    <row r="123" ht="19.899999999999999" customHeight="1" x14ac:dyDescent="0.2"/>
    <row r="124" ht="19.899999999999999" customHeight="1" x14ac:dyDescent="0.2"/>
    <row r="125" ht="19.899999999999999" customHeight="1" x14ac:dyDescent="0.2"/>
    <row r="126" ht="19.899999999999999" customHeight="1" x14ac:dyDescent="0.2"/>
    <row r="127" ht="19.899999999999999" customHeight="1" x14ac:dyDescent="0.2"/>
    <row r="128" ht="19.899999999999999" customHeight="1" x14ac:dyDescent="0.2"/>
    <row r="129" ht="19.899999999999999" customHeight="1" x14ac:dyDescent="0.2"/>
    <row r="130" ht="19.899999999999999" customHeight="1" x14ac:dyDescent="0.2"/>
    <row r="131" ht="19.899999999999999" customHeight="1" x14ac:dyDescent="0.2"/>
    <row r="132" ht="19.899999999999999" customHeight="1" x14ac:dyDescent="0.2"/>
    <row r="133" ht="19.899999999999999" customHeight="1" x14ac:dyDescent="0.2"/>
    <row r="134" ht="19.899999999999999" customHeight="1" x14ac:dyDescent="0.2"/>
    <row r="135" ht="19.899999999999999" customHeight="1" x14ac:dyDescent="0.2"/>
    <row r="136" ht="19.899999999999999" customHeight="1" x14ac:dyDescent="0.2"/>
    <row r="137" ht="19.899999999999999" customHeight="1" x14ac:dyDescent="0.2"/>
    <row r="138" ht="19.899999999999999" customHeight="1" x14ac:dyDescent="0.2"/>
    <row r="139" ht="19.899999999999999" customHeight="1" x14ac:dyDescent="0.2"/>
    <row r="140" ht="19.899999999999999" customHeight="1" x14ac:dyDescent="0.2"/>
    <row r="141" ht="19.899999999999999" customHeight="1" x14ac:dyDescent="0.2"/>
    <row r="142" ht="19.899999999999999" customHeight="1" x14ac:dyDescent="0.2"/>
    <row r="143" ht="19.899999999999999" customHeight="1" x14ac:dyDescent="0.2"/>
    <row r="144" ht="19.899999999999999" customHeight="1" x14ac:dyDescent="0.2"/>
    <row r="145" ht="19.899999999999999" customHeight="1" x14ac:dyDescent="0.2"/>
    <row r="146" ht="19.899999999999999" customHeight="1" x14ac:dyDescent="0.2"/>
    <row r="147" ht="19.899999999999999" customHeight="1" x14ac:dyDescent="0.2"/>
    <row r="148" ht="19.899999999999999" customHeight="1" x14ac:dyDescent="0.2"/>
    <row r="149" ht="19.899999999999999" customHeight="1" x14ac:dyDescent="0.2"/>
  </sheetData>
  <mergeCells count="11">
    <mergeCell ref="A58:C58"/>
    <mergeCell ref="A1:L1"/>
    <mergeCell ref="A2:L2"/>
    <mergeCell ref="A5:L5"/>
    <mergeCell ref="A3:L3"/>
    <mergeCell ref="A4:L4"/>
    <mergeCell ref="L6:L8"/>
    <mergeCell ref="A6:A8"/>
    <mergeCell ref="B6:B8"/>
    <mergeCell ref="J6:K8"/>
    <mergeCell ref="C6:I7"/>
  </mergeCells>
  <pageMargins left="0.39370078740157483" right="0.19685039370078741" top="0.78740157480314965" bottom="0.78740157480314965" header="0.51181102362204722" footer="0.51181102362204722"/>
  <pageSetup scale="7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44"/>
  <sheetViews>
    <sheetView showGridLines="0" showZeros="0" topLeftCell="A18" workbookViewId="0">
      <selection activeCell="P22" sqref="P22"/>
    </sheetView>
  </sheetViews>
  <sheetFormatPr baseColWidth="10" defaultRowHeight="12.75" x14ac:dyDescent="0.2"/>
  <cols>
    <col min="1" max="1" width="72" customWidth="1"/>
    <col min="2" max="2" width="12.7109375" customWidth="1"/>
    <col min="3" max="3" width="14.140625" customWidth="1"/>
    <col min="4" max="4" width="12.42578125" customWidth="1"/>
    <col min="5" max="5" width="1.28515625" hidden="1" customWidth="1"/>
    <col min="6" max="6" width="16.28515625" customWidth="1"/>
    <col min="7" max="7" width="13.28515625" customWidth="1"/>
    <col min="8" max="8" width="13" customWidth="1"/>
    <col min="9" max="9" width="15.7109375" customWidth="1"/>
    <col min="10" max="10" width="2.5703125" hidden="1" customWidth="1"/>
    <col min="11" max="11" width="14.140625" customWidth="1"/>
    <col min="12" max="12" width="12.85546875" customWidth="1"/>
    <col min="13" max="13" width="0.140625" customWidth="1"/>
    <col min="14" max="14" width="8" customWidth="1"/>
  </cols>
  <sheetData>
    <row r="1" spans="1:13" ht="20.100000000000001" customHeight="1" x14ac:dyDescent="0.25">
      <c r="A1" s="387" t="s">
        <v>170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</row>
    <row r="2" spans="1:13" ht="20.100000000000001" customHeight="1" x14ac:dyDescent="0.25">
      <c r="A2" s="387" t="s">
        <v>169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</row>
    <row r="3" spans="1:13" ht="20.100000000000001" customHeight="1" x14ac:dyDescent="0.25">
      <c r="A3" s="388" t="s">
        <v>280</v>
      </c>
      <c r="B3" s="388"/>
      <c r="C3" s="388"/>
      <c r="D3" s="388"/>
      <c r="E3" s="388"/>
      <c r="F3" s="388"/>
      <c r="G3" s="388"/>
      <c r="H3" s="388"/>
      <c r="I3" s="388"/>
      <c r="J3" s="388"/>
      <c r="K3" s="388"/>
    </row>
    <row r="4" spans="1:13" ht="20.100000000000001" customHeight="1" x14ac:dyDescent="0.25">
      <c r="A4" s="388" t="s">
        <v>300</v>
      </c>
      <c r="B4" s="388"/>
      <c r="C4" s="388"/>
      <c r="D4" s="388"/>
      <c r="E4" s="388"/>
      <c r="F4" s="388"/>
      <c r="G4" s="388"/>
      <c r="H4" s="388"/>
      <c r="I4" s="388"/>
      <c r="J4" s="388"/>
      <c r="K4" s="388"/>
    </row>
    <row r="5" spans="1:13" ht="10.5" customHeight="1" x14ac:dyDescent="0.25">
      <c r="A5" s="62"/>
      <c r="B5" s="62"/>
      <c r="C5" s="62"/>
      <c r="D5" s="62"/>
      <c r="E5" s="62"/>
      <c r="F5" s="250"/>
      <c r="G5" s="250"/>
      <c r="H5" s="250"/>
      <c r="I5" s="250"/>
      <c r="J5" s="250"/>
      <c r="M5" s="337">
        <f>+F8-D8</f>
        <v>990813.58999999985</v>
      </c>
    </row>
    <row r="6" spans="1:13" ht="20.25" customHeight="1" x14ac:dyDescent="0.2">
      <c r="A6" s="460" t="s">
        <v>149</v>
      </c>
      <c r="B6" s="462" t="s">
        <v>29</v>
      </c>
      <c r="C6" s="463"/>
      <c r="D6" s="463"/>
      <c r="E6" s="463"/>
      <c r="F6" s="463"/>
      <c r="G6" s="463"/>
      <c r="H6" s="464"/>
      <c r="I6" s="456" t="s">
        <v>145</v>
      </c>
      <c r="J6" s="251" t="s">
        <v>166</v>
      </c>
      <c r="K6" s="458" t="s">
        <v>165</v>
      </c>
    </row>
    <row r="7" spans="1:13" ht="40.5" customHeight="1" x14ac:dyDescent="0.2">
      <c r="A7" s="461"/>
      <c r="B7" s="331" t="s">
        <v>74</v>
      </c>
      <c r="C7" s="332" t="s">
        <v>285</v>
      </c>
      <c r="D7" s="332" t="s">
        <v>2</v>
      </c>
      <c r="E7" s="332" t="s">
        <v>31</v>
      </c>
      <c r="F7" s="332" t="s">
        <v>278</v>
      </c>
      <c r="G7" s="332" t="s">
        <v>276</v>
      </c>
      <c r="H7" s="332" t="s">
        <v>155</v>
      </c>
      <c r="I7" s="457"/>
      <c r="J7" s="252"/>
      <c r="K7" s="459"/>
    </row>
    <row r="8" spans="1:13" ht="20.100000000000001" customHeight="1" x14ac:dyDescent="0.25">
      <c r="A8" s="253" t="s">
        <v>146</v>
      </c>
      <c r="B8" s="254">
        <f t="shared" ref="B8:H8" si="0">SUM(B9:B15)</f>
        <v>27799680</v>
      </c>
      <c r="C8" s="255">
        <f>SUM(C9:C15)</f>
        <v>9400097</v>
      </c>
      <c r="D8" s="255">
        <f t="shared" si="0"/>
        <v>9400097</v>
      </c>
      <c r="E8" s="255">
        <f t="shared" si="0"/>
        <v>4718429.4399999995</v>
      </c>
      <c r="F8" s="333">
        <f t="shared" si="0"/>
        <v>10390910.59</v>
      </c>
      <c r="G8" s="333">
        <f>SUM(G9:G15)</f>
        <v>266517.09999999998</v>
      </c>
      <c r="H8" s="333">
        <f t="shared" si="0"/>
        <v>147365.302</v>
      </c>
      <c r="I8" s="353">
        <f>+D8-F8</f>
        <v>-990813.58999999985</v>
      </c>
      <c r="J8" s="256" t="e">
        <f>+J9+J15+#REF!+J10</f>
        <v>#REF!</v>
      </c>
      <c r="K8" s="257">
        <f>+F8*100/D8</f>
        <v>110.54046133779258</v>
      </c>
      <c r="M8">
        <v>9685233.8000000007</v>
      </c>
    </row>
    <row r="9" spans="1:13" ht="20.100000000000001" customHeight="1" x14ac:dyDescent="0.2">
      <c r="A9" s="43" t="s">
        <v>147</v>
      </c>
      <c r="B9" s="258">
        <f>9834974</f>
        <v>9834974</v>
      </c>
      <c r="C9" s="258">
        <v>2577010</v>
      </c>
      <c r="D9" s="259">
        <v>2577010</v>
      </c>
      <c r="E9" s="259">
        <v>356518.27</v>
      </c>
      <c r="F9" s="259">
        <v>2913139.09</v>
      </c>
      <c r="G9" s="259">
        <v>83830</v>
      </c>
      <c r="H9" s="259">
        <v>92805.902000000002</v>
      </c>
      <c r="I9" s="346">
        <f>+D9-F9</f>
        <v>-336129.08999999985</v>
      </c>
      <c r="J9" s="260">
        <f>+C9-F9</f>
        <v>-336129.08999999985</v>
      </c>
      <c r="K9" s="261">
        <f>+F9*100/D9</f>
        <v>113.04337546226053</v>
      </c>
      <c r="M9">
        <v>2673009.79</v>
      </c>
    </row>
    <row r="10" spans="1:13" ht="36.75" customHeight="1" x14ac:dyDescent="0.2">
      <c r="A10" s="262" t="s">
        <v>157</v>
      </c>
      <c r="B10" s="263">
        <v>5000000</v>
      </c>
      <c r="C10" s="263">
        <v>1168979</v>
      </c>
      <c r="D10" s="264">
        <v>1168979</v>
      </c>
      <c r="E10" s="264">
        <v>16475.86</v>
      </c>
      <c r="F10" s="264">
        <v>1406584.34</v>
      </c>
      <c r="G10" s="264">
        <v>182687.1</v>
      </c>
      <c r="H10" s="264">
        <v>54559.4</v>
      </c>
      <c r="I10" s="367">
        <f>+D10-F10</f>
        <v>-237605.34000000008</v>
      </c>
      <c r="J10" s="265">
        <f>+C10-F10</f>
        <v>-237605.34000000008</v>
      </c>
      <c r="K10" s="266">
        <f>+F10*100/D10</f>
        <v>120.32588609376216</v>
      </c>
      <c r="M10" s="47">
        <v>1179536.8500000001</v>
      </c>
    </row>
    <row r="11" spans="1:13" ht="26.25" customHeight="1" x14ac:dyDescent="0.2">
      <c r="A11" s="267" t="s">
        <v>233</v>
      </c>
      <c r="B11" s="258">
        <v>382798</v>
      </c>
      <c r="C11" s="258" t="s">
        <v>213</v>
      </c>
      <c r="D11" s="259" t="s">
        <v>213</v>
      </c>
      <c r="E11" s="259"/>
      <c r="F11" s="259"/>
      <c r="G11" s="259"/>
      <c r="H11" s="259"/>
      <c r="I11" s="259"/>
      <c r="J11" s="260"/>
      <c r="K11" s="268"/>
    </row>
    <row r="12" spans="1:13" ht="21.6" customHeight="1" x14ac:dyDescent="0.2">
      <c r="A12" s="267" t="s">
        <v>234</v>
      </c>
      <c r="B12" s="258">
        <v>2000000</v>
      </c>
      <c r="C12" s="258">
        <v>14204</v>
      </c>
      <c r="D12" s="259">
        <v>14204</v>
      </c>
      <c r="E12" s="259"/>
      <c r="F12" s="259"/>
      <c r="G12" s="259"/>
      <c r="H12" s="259"/>
      <c r="I12" s="259"/>
      <c r="J12" s="260"/>
      <c r="K12" s="261"/>
    </row>
    <row r="13" spans="1:13" ht="27" customHeight="1" x14ac:dyDescent="0.2">
      <c r="A13" s="267" t="s">
        <v>235</v>
      </c>
      <c r="B13" s="263">
        <v>1135854</v>
      </c>
      <c r="C13" s="263">
        <v>56816</v>
      </c>
      <c r="D13" s="264">
        <v>56816</v>
      </c>
      <c r="E13" s="264"/>
      <c r="F13" s="264"/>
      <c r="G13" s="264"/>
      <c r="H13" s="264"/>
      <c r="I13" s="264"/>
      <c r="J13" s="265"/>
      <c r="K13" s="269"/>
    </row>
    <row r="14" spans="1:13" ht="21.6" customHeight="1" x14ac:dyDescent="0.2">
      <c r="A14" s="267" t="s">
        <v>214</v>
      </c>
      <c r="B14" s="263">
        <v>283423</v>
      </c>
      <c r="C14" s="263">
        <v>481536</v>
      </c>
      <c r="D14" s="264">
        <v>481536</v>
      </c>
      <c r="E14" s="264"/>
      <c r="F14" s="264">
        <f>+E14+M14</f>
        <v>481536</v>
      </c>
      <c r="G14" s="264"/>
      <c r="H14" s="264"/>
      <c r="I14" s="367">
        <f>+D14-F14</f>
        <v>0</v>
      </c>
      <c r="J14" s="265"/>
      <c r="K14" s="269"/>
      <c r="M14">
        <v>481536</v>
      </c>
    </row>
    <row r="15" spans="1:13" ht="20.100000000000001" customHeight="1" x14ac:dyDescent="0.2">
      <c r="A15" s="43" t="s">
        <v>154</v>
      </c>
      <c r="B15" s="258">
        <v>9162631</v>
      </c>
      <c r="C15" s="258">
        <v>5101552</v>
      </c>
      <c r="D15" s="259">
        <v>5101552</v>
      </c>
      <c r="E15" s="259">
        <v>4345435.3099999996</v>
      </c>
      <c r="F15" s="259">
        <v>5589651.1600000001</v>
      </c>
      <c r="G15" s="259"/>
      <c r="H15" s="259">
        <v>0</v>
      </c>
      <c r="I15" s="347">
        <f>+D15-F15</f>
        <v>-488099.16000000015</v>
      </c>
      <c r="J15" s="260">
        <f>+C15-F15</f>
        <v>-488099.16000000015</v>
      </c>
      <c r="K15" s="261">
        <f>+F15*100/D15</f>
        <v>109.5676601943879</v>
      </c>
      <c r="M15" s="27">
        <v>5351151.16</v>
      </c>
    </row>
    <row r="16" spans="1:13" ht="20.100000000000001" customHeight="1" x14ac:dyDescent="0.25">
      <c r="A16" s="270" t="s">
        <v>148</v>
      </c>
      <c r="B16" s="271">
        <f>SUM(B17:B30)</f>
        <v>15761574</v>
      </c>
      <c r="C16" s="272">
        <f>SUM(C17:C30)</f>
        <v>8710851</v>
      </c>
      <c r="D16" s="272">
        <f>SUM(D17:D30)</f>
        <v>8710851</v>
      </c>
      <c r="E16" s="344">
        <f>SUM(E17:E30)</f>
        <v>812889.93</v>
      </c>
      <c r="F16" s="255">
        <f>SUM(F17:F31)</f>
        <v>6345631.8000000007</v>
      </c>
      <c r="G16" s="255">
        <f>SUM(G17:G30)</f>
        <v>2253895.36</v>
      </c>
      <c r="H16" s="272">
        <f>SUM(H17:H30)</f>
        <v>1082003.68</v>
      </c>
      <c r="I16" s="353">
        <f>D16-F16</f>
        <v>2365219.1999999993</v>
      </c>
      <c r="J16" s="256">
        <f>+C16-F16</f>
        <v>2365219.1999999993</v>
      </c>
      <c r="K16" s="257">
        <f>+F16*100/D16</f>
        <v>72.847438212408875</v>
      </c>
      <c r="M16">
        <v>4076249.6300000004</v>
      </c>
    </row>
    <row r="17" spans="1:13" ht="21.6" customHeight="1" x14ac:dyDescent="0.2">
      <c r="A17" s="273" t="s">
        <v>173</v>
      </c>
      <c r="B17" s="274">
        <v>2896997</v>
      </c>
      <c r="C17" s="275">
        <v>5004545</v>
      </c>
      <c r="D17" s="275">
        <v>5004545</v>
      </c>
      <c r="E17" s="345">
        <v>472158.89</v>
      </c>
      <c r="F17" s="259">
        <v>3016372.21</v>
      </c>
      <c r="G17" s="259">
        <v>909490.62</v>
      </c>
      <c r="H17" s="259">
        <v>111586.44</v>
      </c>
      <c r="I17" s="352">
        <f>+C17-F17</f>
        <v>1988172.79</v>
      </c>
      <c r="J17" s="260"/>
      <c r="K17" s="261">
        <f>+F17*100/D17</f>
        <v>60.272656355372966</v>
      </c>
      <c r="M17">
        <v>1713484.79</v>
      </c>
    </row>
    <row r="18" spans="1:13" ht="21.6" customHeight="1" x14ac:dyDescent="0.2">
      <c r="A18" s="262" t="s">
        <v>216</v>
      </c>
      <c r="B18" s="274">
        <v>1200000</v>
      </c>
      <c r="C18" s="275">
        <v>421298</v>
      </c>
      <c r="D18" s="275">
        <v>421298</v>
      </c>
      <c r="E18" s="345">
        <v>1279.3</v>
      </c>
      <c r="F18" s="259">
        <v>431670.05</v>
      </c>
      <c r="G18" s="259">
        <v>421297.08</v>
      </c>
      <c r="H18" s="259">
        <v>388528.33</v>
      </c>
      <c r="I18" s="352">
        <f>+C18-F18</f>
        <v>-10372.049999999988</v>
      </c>
      <c r="J18" s="260"/>
      <c r="K18" s="268"/>
      <c r="M18">
        <v>431670.05</v>
      </c>
    </row>
    <row r="19" spans="1:13" ht="20.100000000000001" customHeight="1" x14ac:dyDescent="0.2">
      <c r="A19" s="262" t="s">
        <v>215</v>
      </c>
      <c r="B19" s="274">
        <v>4628400</v>
      </c>
      <c r="C19" s="275">
        <v>95571</v>
      </c>
      <c r="D19" s="275">
        <v>95571</v>
      </c>
      <c r="E19" s="345">
        <v>28474.84</v>
      </c>
      <c r="F19" s="259">
        <v>97478.94</v>
      </c>
      <c r="G19" s="259">
        <v>40970.1</v>
      </c>
      <c r="H19" s="259">
        <v>40970.1</v>
      </c>
      <c r="I19" s="352">
        <f>+D19-F19</f>
        <v>-1907.9400000000023</v>
      </c>
      <c r="J19" s="260">
        <f>+C19-F19</f>
        <v>-1907.9400000000023</v>
      </c>
      <c r="K19" s="261">
        <f>+F19*100/D19</f>
        <v>101.99635872806604</v>
      </c>
      <c r="M19">
        <v>69444.94</v>
      </c>
    </row>
    <row r="20" spans="1:13" ht="20.100000000000001" customHeight="1" x14ac:dyDescent="0.2">
      <c r="A20" s="262" t="s">
        <v>217</v>
      </c>
      <c r="B20" s="274">
        <v>2000000</v>
      </c>
      <c r="C20" s="275">
        <v>1741423</v>
      </c>
      <c r="D20" s="275">
        <v>1741423</v>
      </c>
      <c r="E20" s="345">
        <v>120087.83</v>
      </c>
      <c r="F20" s="259">
        <v>1439345.2</v>
      </c>
      <c r="G20" s="259">
        <v>606177.98</v>
      </c>
      <c r="H20" s="259">
        <v>498333.82</v>
      </c>
      <c r="I20" s="352">
        <f>+D20-F20</f>
        <v>302077.80000000005</v>
      </c>
      <c r="J20" s="260"/>
      <c r="K20" s="261">
        <f>+F20*100/D20</f>
        <v>82.653393230708446</v>
      </c>
      <c r="M20">
        <v>999337.96</v>
      </c>
    </row>
    <row r="21" spans="1:13" ht="20.100000000000001" customHeight="1" x14ac:dyDescent="0.2">
      <c r="A21" s="262" t="s">
        <v>218</v>
      </c>
      <c r="B21" s="274">
        <v>1000000</v>
      </c>
      <c r="C21" s="275">
        <v>529723</v>
      </c>
      <c r="D21" s="275">
        <v>529723</v>
      </c>
      <c r="E21" s="345">
        <v>61360.43</v>
      </c>
      <c r="F21" s="259">
        <v>432893.17</v>
      </c>
      <c r="G21" s="259">
        <v>24141.13</v>
      </c>
      <c r="H21" s="259"/>
      <c r="I21" s="259"/>
      <c r="J21" s="260"/>
      <c r="K21" s="261">
        <f t="shared" ref="K21:K30" si="1">+F21*100/D21</f>
        <v>81.72066721663964</v>
      </c>
      <c r="M21">
        <v>341780.77999999997</v>
      </c>
    </row>
    <row r="22" spans="1:13" ht="20.100000000000001" customHeight="1" x14ac:dyDescent="0.2">
      <c r="A22" s="273" t="s">
        <v>167</v>
      </c>
      <c r="B22" s="274">
        <v>1270000</v>
      </c>
      <c r="C22" s="275">
        <v>172055</v>
      </c>
      <c r="D22" s="275">
        <v>172055</v>
      </c>
      <c r="E22" s="345">
        <v>24265.67</v>
      </c>
      <c r="F22" s="259">
        <v>195627.19</v>
      </c>
      <c r="G22" s="259">
        <v>5577.64</v>
      </c>
      <c r="H22" s="259">
        <v>2086.7600000000002</v>
      </c>
      <c r="I22" s="259">
        <f>+D22-G22</f>
        <v>166477.35999999999</v>
      </c>
      <c r="J22" s="260"/>
      <c r="K22" s="261">
        <f t="shared" si="1"/>
        <v>113.70038069222051</v>
      </c>
      <c r="M22">
        <v>29843.309999999998</v>
      </c>
    </row>
    <row r="23" spans="1:13" ht="20.100000000000001" customHeight="1" x14ac:dyDescent="0.2">
      <c r="A23" s="262" t="s">
        <v>220</v>
      </c>
      <c r="B23" s="274">
        <v>106000</v>
      </c>
      <c r="C23" s="275">
        <v>0</v>
      </c>
      <c r="D23" s="275">
        <v>0</v>
      </c>
      <c r="E23" s="345"/>
      <c r="F23" s="259"/>
      <c r="G23" s="259"/>
      <c r="H23" s="259"/>
      <c r="I23" s="259"/>
      <c r="J23" s="260"/>
      <c r="K23" s="261" t="s">
        <v>6</v>
      </c>
    </row>
    <row r="24" spans="1:13" ht="20.100000000000001" customHeight="1" x14ac:dyDescent="0.2">
      <c r="A24" s="262" t="s">
        <v>219</v>
      </c>
      <c r="B24" s="274">
        <v>149583</v>
      </c>
      <c r="C24" s="275">
        <v>64497</v>
      </c>
      <c r="D24" s="275">
        <v>64497</v>
      </c>
      <c r="E24" s="345">
        <v>0</v>
      </c>
      <c r="F24" s="259">
        <f>+E24+M24</f>
        <v>64495.82</v>
      </c>
      <c r="G24" s="259">
        <v>64495.82</v>
      </c>
      <c r="H24" s="259">
        <v>437.63</v>
      </c>
      <c r="I24" s="259">
        <f>+D24-F24</f>
        <v>1.180000000000291</v>
      </c>
      <c r="J24" s="260"/>
      <c r="K24" s="261">
        <f t="shared" si="1"/>
        <v>99.998170457540667</v>
      </c>
      <c r="M24">
        <v>64495.82</v>
      </c>
    </row>
    <row r="25" spans="1:13" ht="22.5" customHeight="1" x14ac:dyDescent="0.2">
      <c r="A25" s="262" t="s">
        <v>221</v>
      </c>
      <c r="B25" s="274">
        <v>750000</v>
      </c>
      <c r="C25" s="275">
        <v>54030</v>
      </c>
      <c r="D25" s="275">
        <v>54030</v>
      </c>
      <c r="E25" s="345">
        <v>0</v>
      </c>
      <c r="F25" s="259">
        <v>186969.62</v>
      </c>
      <c r="G25" s="259">
        <v>1605</v>
      </c>
      <c r="H25" s="259"/>
      <c r="I25" s="352">
        <f>+D25-F25</f>
        <v>-132939.62</v>
      </c>
      <c r="J25" s="260">
        <f>+C25-F25</f>
        <v>-132939.62</v>
      </c>
      <c r="K25" s="261">
        <f t="shared" si="1"/>
        <v>346.04778826577825</v>
      </c>
      <c r="L25" s="47"/>
      <c r="M25">
        <v>54029.65</v>
      </c>
    </row>
    <row r="26" spans="1:13" ht="23.25" customHeight="1" x14ac:dyDescent="0.2">
      <c r="A26" s="262" t="s">
        <v>222</v>
      </c>
      <c r="B26" s="274">
        <v>519956</v>
      </c>
      <c r="C26" s="275">
        <v>92889</v>
      </c>
      <c r="D26" s="275">
        <v>92889</v>
      </c>
      <c r="E26" s="345">
        <v>54704.61</v>
      </c>
      <c r="F26" s="259">
        <v>114301.95</v>
      </c>
      <c r="G26" s="259">
        <v>74212.66</v>
      </c>
      <c r="H26" s="259">
        <v>20343.21</v>
      </c>
      <c r="I26" s="352">
        <f>+D26-F26</f>
        <v>-21412.949999999997</v>
      </c>
      <c r="J26" s="260">
        <f>+C26-F26</f>
        <v>-21412.949999999997</v>
      </c>
      <c r="K26" s="261">
        <f t="shared" si="1"/>
        <v>123.05219132513</v>
      </c>
      <c r="M26">
        <v>112805.29000000001</v>
      </c>
    </row>
    <row r="27" spans="1:13" ht="23.25" customHeight="1" x14ac:dyDescent="0.2">
      <c r="A27" s="262" t="s">
        <v>223</v>
      </c>
      <c r="B27" s="276">
        <v>271625</v>
      </c>
      <c r="C27" s="275">
        <v>59422</v>
      </c>
      <c r="D27" s="275">
        <v>59422</v>
      </c>
      <c r="E27" s="345">
        <v>0</v>
      </c>
      <c r="F27" s="259">
        <v>59422</v>
      </c>
      <c r="G27" s="259">
        <v>0</v>
      </c>
      <c r="H27" s="259"/>
      <c r="I27" s="259"/>
      <c r="J27" s="260"/>
      <c r="K27" s="261">
        <f t="shared" si="1"/>
        <v>100</v>
      </c>
      <c r="M27">
        <v>59422</v>
      </c>
    </row>
    <row r="28" spans="1:13" ht="23.25" customHeight="1" x14ac:dyDescent="0.2">
      <c r="A28" s="262" t="s">
        <v>226</v>
      </c>
      <c r="B28" s="276">
        <v>394105</v>
      </c>
      <c r="C28" s="275">
        <v>206202</v>
      </c>
      <c r="D28" s="275">
        <v>206202</v>
      </c>
      <c r="E28" s="345">
        <v>44552.95</v>
      </c>
      <c r="F28" s="259">
        <v>123148.7</v>
      </c>
      <c r="G28" s="259">
        <v>28523.64</v>
      </c>
      <c r="H28" s="259">
        <v>4581.91</v>
      </c>
      <c r="I28" s="259"/>
      <c r="J28" s="260"/>
      <c r="K28" s="261">
        <f t="shared" si="1"/>
        <v>59.722359627937657</v>
      </c>
      <c r="M28">
        <v>60220.929999999993</v>
      </c>
    </row>
    <row r="29" spans="1:13" ht="23.25" customHeight="1" x14ac:dyDescent="0.2">
      <c r="A29" s="262" t="s">
        <v>224</v>
      </c>
      <c r="B29" s="276">
        <v>437560</v>
      </c>
      <c r="C29" s="275">
        <v>126412</v>
      </c>
      <c r="D29" s="275">
        <v>126412</v>
      </c>
      <c r="E29" s="345">
        <v>4399.3999999999996</v>
      </c>
      <c r="F29" s="259">
        <v>133393.41</v>
      </c>
      <c r="G29" s="259">
        <v>68275.009999999995</v>
      </c>
      <c r="H29" s="259">
        <v>8281.59</v>
      </c>
      <c r="I29" s="259"/>
      <c r="J29" s="260"/>
      <c r="K29" s="261">
        <f t="shared" si="1"/>
        <v>105.52274309401007</v>
      </c>
      <c r="M29">
        <v>128819.15999999999</v>
      </c>
    </row>
    <row r="30" spans="1:13" ht="23.25" customHeight="1" x14ac:dyDescent="0.2">
      <c r="A30" s="262" t="s">
        <v>225</v>
      </c>
      <c r="B30" s="276">
        <v>137348</v>
      </c>
      <c r="C30" s="275">
        <v>142784</v>
      </c>
      <c r="D30" s="275">
        <v>142784</v>
      </c>
      <c r="E30" s="345">
        <v>1606.01</v>
      </c>
      <c r="F30" s="259">
        <v>50513.54</v>
      </c>
      <c r="G30" s="259">
        <v>9128.68</v>
      </c>
      <c r="H30" s="259">
        <v>6853.89</v>
      </c>
      <c r="I30" s="259"/>
      <c r="J30" s="260"/>
      <c r="K30" s="261">
        <f t="shared" si="1"/>
        <v>35.377591326759301</v>
      </c>
      <c r="M30">
        <v>10894.95</v>
      </c>
    </row>
    <row r="31" spans="1:13" ht="23.25" customHeight="1" x14ac:dyDescent="0.2">
      <c r="A31" s="334"/>
      <c r="B31" s="335"/>
      <c r="C31" s="338"/>
      <c r="D31" s="335"/>
      <c r="E31" s="341"/>
      <c r="F31" s="336"/>
      <c r="G31" s="336"/>
      <c r="H31" s="336"/>
      <c r="I31" s="336"/>
      <c r="J31" s="334"/>
      <c r="K31" s="334"/>
    </row>
    <row r="32" spans="1:13" ht="5.25" customHeight="1" x14ac:dyDescent="0.2">
      <c r="A32" s="361"/>
      <c r="B32" s="362"/>
      <c r="C32" s="361"/>
      <c r="D32" s="362"/>
      <c r="E32" s="363"/>
      <c r="F32" s="363"/>
      <c r="G32" s="364"/>
      <c r="H32" s="363"/>
      <c r="I32" s="364"/>
      <c r="J32" s="361"/>
      <c r="K32" s="361"/>
    </row>
    <row r="33" spans="1:14" ht="20.100000000000001" customHeight="1" x14ac:dyDescent="0.25">
      <c r="A33" s="354" t="s">
        <v>158</v>
      </c>
      <c r="B33" s="355">
        <f>SUM(B34:B41)</f>
        <v>13343940</v>
      </c>
      <c r="C33" s="356">
        <f>SUM(C34:C41)</f>
        <v>7801857</v>
      </c>
      <c r="D33" s="355">
        <f t="shared" ref="D33:H33" si="2">SUM(D34:D41)</f>
        <v>7801857</v>
      </c>
      <c r="E33" s="357">
        <f t="shared" si="2"/>
        <v>291601.89</v>
      </c>
      <c r="F33" s="368">
        <f>SUM(F34:F41)</f>
        <v>4033340.8200000003</v>
      </c>
      <c r="G33" s="355">
        <f t="shared" si="2"/>
        <v>1376265.25</v>
      </c>
      <c r="H33" s="355">
        <f t="shared" si="2"/>
        <v>574298.82000000007</v>
      </c>
      <c r="I33" s="358">
        <f>D33-F33</f>
        <v>3768516.1799999997</v>
      </c>
      <c r="J33" s="359">
        <f>C33-F33</f>
        <v>3768516.1799999997</v>
      </c>
      <c r="K33" s="360">
        <f>+F33*100/D33</f>
        <v>51.697189784432091</v>
      </c>
      <c r="M33">
        <v>2825486.97</v>
      </c>
      <c r="N33" s="1" t="s">
        <v>6</v>
      </c>
    </row>
    <row r="34" spans="1:14" ht="20.100000000000001" customHeight="1" x14ac:dyDescent="0.2">
      <c r="A34" s="277" t="s">
        <v>227</v>
      </c>
      <c r="B34" s="278">
        <v>350999</v>
      </c>
      <c r="C34" s="260">
        <v>115513</v>
      </c>
      <c r="D34" s="343">
        <v>115513</v>
      </c>
      <c r="E34" s="282">
        <v>19426.71</v>
      </c>
      <c r="F34" s="345">
        <v>125845.41</v>
      </c>
      <c r="G34" s="259">
        <v>75802.009999999995</v>
      </c>
      <c r="H34" s="259">
        <v>902.01</v>
      </c>
      <c r="I34" s="259"/>
      <c r="J34" s="260"/>
      <c r="K34" s="268"/>
      <c r="M34">
        <v>115512.51999999999</v>
      </c>
    </row>
    <row r="35" spans="1:14" ht="20.100000000000001" customHeight="1" x14ac:dyDescent="0.2">
      <c r="A35" s="279" t="s">
        <v>156</v>
      </c>
      <c r="B35" s="274">
        <v>779586</v>
      </c>
      <c r="C35" s="339">
        <v>156000</v>
      </c>
      <c r="D35" s="281">
        <v>156000</v>
      </c>
      <c r="E35" s="342"/>
      <c r="F35" s="345">
        <v>99999.29</v>
      </c>
      <c r="G35" s="259">
        <v>99999.29</v>
      </c>
      <c r="H35" s="259">
        <v>3136.29</v>
      </c>
      <c r="I35" s="259">
        <f>D35-F35</f>
        <v>56000.710000000006</v>
      </c>
      <c r="J35" s="260">
        <f>+C35-F35</f>
        <v>56000.710000000006</v>
      </c>
      <c r="K35" s="261">
        <f t="shared" ref="K35:K41" si="3">+F35*100/D35</f>
        <v>64.10210897435897</v>
      </c>
      <c r="M35">
        <v>99999.29</v>
      </c>
    </row>
    <row r="36" spans="1:14" ht="28.15" customHeight="1" x14ac:dyDescent="0.2">
      <c r="A36" s="280" t="s">
        <v>159</v>
      </c>
      <c r="B36" s="281">
        <v>1000000</v>
      </c>
      <c r="C36" s="340">
        <v>1000000</v>
      </c>
      <c r="D36" s="281">
        <v>1000000</v>
      </c>
      <c r="E36" s="342"/>
      <c r="F36" s="345">
        <f>+L36+E36</f>
        <v>0</v>
      </c>
      <c r="G36" s="259"/>
      <c r="H36" s="259"/>
      <c r="I36" s="259">
        <f>D36-F36</f>
        <v>1000000</v>
      </c>
      <c r="J36" s="260">
        <f>+C36-F36</f>
        <v>1000000</v>
      </c>
      <c r="K36" s="261" t="s">
        <v>6</v>
      </c>
      <c r="M36">
        <v>0</v>
      </c>
    </row>
    <row r="37" spans="1:14" ht="28.15" customHeight="1" x14ac:dyDescent="0.2">
      <c r="A37" s="280" t="s">
        <v>228</v>
      </c>
      <c r="B37" s="281">
        <v>1845166</v>
      </c>
      <c r="C37" s="281">
        <v>512860</v>
      </c>
      <c r="D37" s="281">
        <v>512860</v>
      </c>
      <c r="E37" s="275">
        <v>80948.679999999993</v>
      </c>
      <c r="F37" s="345">
        <v>576306.87</v>
      </c>
      <c r="G37" s="259">
        <v>431911</v>
      </c>
      <c r="H37" s="259">
        <v>53514.3</v>
      </c>
      <c r="I37" s="352">
        <f t="shared" ref="I37:I41" si="4">D37-F37</f>
        <v>-63446.869999999995</v>
      </c>
      <c r="J37" s="260"/>
      <c r="K37" s="261">
        <f t="shared" si="3"/>
        <v>112.37118706859572</v>
      </c>
      <c r="M37">
        <v>512859.68</v>
      </c>
    </row>
    <row r="38" spans="1:14" ht="33.75" customHeight="1" x14ac:dyDescent="0.2">
      <c r="A38" s="280" t="s">
        <v>229</v>
      </c>
      <c r="B38" s="281">
        <v>4700585</v>
      </c>
      <c r="C38" s="281">
        <v>2513477</v>
      </c>
      <c r="D38" s="281">
        <v>2513477</v>
      </c>
      <c r="E38" s="275">
        <v>176693.35</v>
      </c>
      <c r="F38" s="345">
        <v>2093789.34</v>
      </c>
      <c r="G38" s="259">
        <v>434810.66</v>
      </c>
      <c r="H38" s="259">
        <v>184568.88</v>
      </c>
      <c r="I38" s="259">
        <f>D38-F38</f>
        <v>419687.65999999992</v>
      </c>
      <c r="J38" s="260"/>
      <c r="K38" s="261">
        <f t="shared" si="3"/>
        <v>83.30250644823883</v>
      </c>
      <c r="M38">
        <v>1748066.29</v>
      </c>
    </row>
    <row r="39" spans="1:14" ht="33.75" customHeight="1" x14ac:dyDescent="0.2">
      <c r="A39" s="280" t="s">
        <v>230</v>
      </c>
      <c r="B39" s="281">
        <v>500000</v>
      </c>
      <c r="C39" s="281">
        <v>5864</v>
      </c>
      <c r="D39" s="281">
        <v>5864</v>
      </c>
      <c r="E39" s="275">
        <v>13324.71</v>
      </c>
      <c r="F39" s="345">
        <v>799000</v>
      </c>
      <c r="G39" s="259">
        <v>2247</v>
      </c>
      <c r="H39" s="259"/>
      <c r="I39" s="259">
        <f t="shared" si="4"/>
        <v>-793136</v>
      </c>
      <c r="J39" s="260"/>
      <c r="K39" s="261" t="s">
        <v>6</v>
      </c>
    </row>
    <row r="40" spans="1:14" ht="36" customHeight="1" x14ac:dyDescent="0.2">
      <c r="A40" s="280" t="s">
        <v>231</v>
      </c>
      <c r="B40" s="281">
        <v>2067604</v>
      </c>
      <c r="C40" s="281">
        <v>1898143</v>
      </c>
      <c r="D40" s="281">
        <v>1898143</v>
      </c>
      <c r="E40" s="275">
        <v>1208.44</v>
      </c>
      <c r="F40" s="345">
        <v>39399.919999999998</v>
      </c>
      <c r="G40" s="259">
        <v>32495.3</v>
      </c>
      <c r="H40" s="259">
        <v>33177.35</v>
      </c>
      <c r="I40" s="259">
        <f>D40-F40</f>
        <v>1858743.08</v>
      </c>
      <c r="J40" s="260"/>
      <c r="K40" s="261">
        <f t="shared" si="3"/>
        <v>2.0757087321661225</v>
      </c>
      <c r="M40">
        <v>36724.49</v>
      </c>
    </row>
    <row r="41" spans="1:14" ht="28.15" customHeight="1" x14ac:dyDescent="0.2">
      <c r="A41" s="280" t="s">
        <v>232</v>
      </c>
      <c r="B41" s="281">
        <v>2100000</v>
      </c>
      <c r="C41" s="281">
        <v>1600000</v>
      </c>
      <c r="D41" s="281">
        <v>1600000</v>
      </c>
      <c r="E41" s="276"/>
      <c r="F41" s="369">
        <v>298999.99</v>
      </c>
      <c r="G41" s="282">
        <v>298999.99</v>
      </c>
      <c r="H41" s="259">
        <v>298999.99</v>
      </c>
      <c r="I41" s="259">
        <f t="shared" si="4"/>
        <v>1301000.01</v>
      </c>
      <c r="J41" s="260"/>
      <c r="K41" s="261">
        <f t="shared" si="3"/>
        <v>18.687499375000002</v>
      </c>
      <c r="M41">
        <v>298999.99</v>
      </c>
    </row>
    <row r="42" spans="1:14" ht="20.100000000000001" customHeight="1" x14ac:dyDescent="0.25">
      <c r="A42" s="283" t="s">
        <v>28</v>
      </c>
      <c r="B42" s="284">
        <f>B8+B16+B33</f>
        <v>56905194</v>
      </c>
      <c r="C42" s="255">
        <f>+C8+C16+C33</f>
        <v>25912805</v>
      </c>
      <c r="D42" s="255">
        <f>+D8+D16+D33</f>
        <v>25912805</v>
      </c>
      <c r="E42" s="284">
        <f>+E8+E16+E33</f>
        <v>5822921.2599999988</v>
      </c>
      <c r="F42" s="370">
        <f>+F8+F16+F33</f>
        <v>20769883.210000001</v>
      </c>
      <c r="G42" s="284">
        <f>G8+G16+G33</f>
        <v>3896677.71</v>
      </c>
      <c r="H42" s="284">
        <f>H8+H16+H33+1</f>
        <v>1803668.8019999999</v>
      </c>
      <c r="I42" s="353">
        <f>D42-F42</f>
        <v>5142921.7899999991</v>
      </c>
      <c r="J42" s="256">
        <f>C42-F42</f>
        <v>5142921.7899999991</v>
      </c>
      <c r="K42" s="257">
        <f>+F42*100/D42</f>
        <v>80.15297151350461</v>
      </c>
      <c r="M42">
        <v>16586970.400000002</v>
      </c>
    </row>
    <row r="43" spans="1:14" ht="9" customHeight="1" x14ac:dyDescent="0.2">
      <c r="A43" s="40"/>
      <c r="L43" t="s">
        <v>6</v>
      </c>
    </row>
    <row r="44" spans="1:14" x14ac:dyDescent="0.2">
      <c r="A44" s="285" t="s">
        <v>243</v>
      </c>
    </row>
  </sheetData>
  <mergeCells count="8">
    <mergeCell ref="A1:K1"/>
    <mergeCell ref="A2:K2"/>
    <mergeCell ref="A3:K3"/>
    <mergeCell ref="A4:K4"/>
    <mergeCell ref="I6:I7"/>
    <mergeCell ref="K6:K7"/>
    <mergeCell ref="A6:A7"/>
    <mergeCell ref="B6:H6"/>
  </mergeCells>
  <pageMargins left="3.937007874015748E-2" right="0.11811023622047245" top="0.74803149606299213" bottom="0.74803149606299213" header="0.31496062992125984" footer="0.31496062992125984"/>
  <pageSetup scale="75" orientation="landscape" r:id="rId1"/>
  <ignoredErrors>
    <ignoredError sqref="I16 F3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15</vt:i4>
      </vt:variant>
    </vt:vector>
  </HeadingPairs>
  <TitlesOfParts>
    <vt:vector size="22" baseType="lpstr">
      <vt:lpstr>RECAUDACION</vt:lpstr>
      <vt:lpstr>INGRESOS</vt:lpstr>
      <vt:lpstr>FINANCIAMIENTO</vt:lpstr>
      <vt:lpstr>FLUJO </vt:lpstr>
      <vt:lpstr>BALANCE GASTOS</vt:lpstr>
      <vt:lpstr>FUNCIONAMIENTO</vt:lpstr>
      <vt:lpstr>PROYECTOS</vt:lpstr>
      <vt:lpstr>'BALANCE GASTOS'!Área_de_impresión</vt:lpstr>
      <vt:lpstr>FINANCIAMIENTO!Área_de_impresión</vt:lpstr>
      <vt:lpstr>'FLUJO '!Área_de_impresión</vt:lpstr>
      <vt:lpstr>FUNCIONAMIENTO!Área_de_impresión</vt:lpstr>
      <vt:lpstr>INGRESOS!Área_de_impresión</vt:lpstr>
      <vt:lpstr>PROYECTOS!Área_de_impresión</vt:lpstr>
      <vt:lpstr>Excel_BuiltIn_Print_Area_7</vt:lpstr>
      <vt:lpstr>Excel_BuiltIn_Print_Area_7_1</vt:lpstr>
      <vt:lpstr>Excel_BuiltIn_Print_Area_7_1_1</vt:lpstr>
      <vt:lpstr>Excel_BuiltIn_Print_Area_9_1</vt:lpstr>
      <vt:lpstr>Excel_BuiltIn_Print_Titles_11</vt:lpstr>
      <vt:lpstr>Excel_BuiltIn_Print_Titles_7</vt:lpstr>
      <vt:lpstr>'BALANCE GASTOS'!Títulos_a_imprimir</vt:lpstr>
      <vt:lpstr>PROYECTOS!Títulos_a_imprimir</vt:lpstr>
      <vt:lpstr>RECAUDACION!Títulos_a_imprimir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CASTILLO</dc:creator>
  <cp:lastModifiedBy>Jaime Young</cp:lastModifiedBy>
  <cp:lastPrinted>2025-08-14T15:27:21Z</cp:lastPrinted>
  <dcterms:created xsi:type="dcterms:W3CDTF">2010-01-07T20:52:23Z</dcterms:created>
  <dcterms:modified xsi:type="dcterms:W3CDTF">2025-08-14T18:51:05Z</dcterms:modified>
</cp:coreProperties>
</file>