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Z:\PRESUPUESTO_SERVIDOR\4. EJECUCIÓN PRESUPUESTARIA POR AÑO\INFORMES DE EJECUCION POR AÑO\2026\Agosto\"/>
    </mc:Choice>
  </mc:AlternateContent>
  <xr:revisionPtr revIDLastSave="0" documentId="8_{5ADC06B6-A3F5-470B-B647-40F995C3AF40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RESUMEN" sheetId="18" r:id="rId1"/>
    <sheet name="RECAUDACION" sheetId="8" r:id="rId2"/>
    <sheet name="INGRESOS" sheetId="9" r:id="rId3"/>
    <sheet name="FINANCIAMIENTO" sheetId="63" r:id="rId4"/>
    <sheet name="FLUJO" sheetId="11" r:id="rId5"/>
    <sheet name="BALANCE" sheetId="12" r:id="rId6"/>
    <sheet name="ESTRUCTURA PROG" sheetId="15" r:id="rId7"/>
    <sheet name="CUENTAS FUNC" sheetId="26" r:id="rId8"/>
    <sheet name="PROYECTOS" sheetId="60" r:id="rId9"/>
    <sheet name="CUENTA INV" sheetId="23" r:id="rId10"/>
  </sheets>
  <externalReferences>
    <externalReference r:id="rId11"/>
  </externalReferences>
  <definedNames>
    <definedName name="a">"$#REF!.$CP$1"</definedName>
    <definedName name="_xlnm.Print_Area" localSheetId="5">BALANCE!$A$6:$L$53</definedName>
    <definedName name="_xlnm.Print_Area" localSheetId="9">'CUENTA INV'!$A$1:$P$62</definedName>
    <definedName name="_xlnm.Print_Area" localSheetId="7">'CUENTAS FUNC'!$A$1:$M$54</definedName>
    <definedName name="_xlnm.Print_Area" localSheetId="6">'ESTRUCTURA PROG'!$A$3:$L$32</definedName>
    <definedName name="_xlnm.Print_Area" localSheetId="3">FINANCIAMIENTO!$A$1:$H$35</definedName>
    <definedName name="_xlnm.Print_Area" localSheetId="4">FLUJO!$A$3:$H$54</definedName>
    <definedName name="_xlnm.Print_Area" localSheetId="2">INGRESOS!$A$1:$J$33</definedName>
    <definedName name="_xlnm.Print_Area" localSheetId="8">PROYECTOS!$A$8:$M$50</definedName>
    <definedName name="Excel_BuiltIn_Print_Area_12_1">"$#REF!.$A$1:$L$197"</definedName>
    <definedName name="Excel_BuiltIn_Print_Area_12_1_1">"$#REF!.$B$10:$L$205"</definedName>
    <definedName name="Excel_BuiltIn_Print_Area_12_1_1_1">"$#REF!.$B$10:$L$206"</definedName>
    <definedName name="Excel_BuiltIn_Print_Area_7">RECAUDACION!$B$3:$I$49</definedName>
    <definedName name="Excel_BuiltIn_Print_Area_7_1">RECAUDACION!$B$3:$I$43</definedName>
    <definedName name="Excel_BuiltIn_Print_Area_7_1_1">RECAUDACION!$B$3:$I$49</definedName>
    <definedName name="Excel_BuiltIn_Print_Area_8_1">[1]INGRESOS!$A$6:$I$39</definedName>
    <definedName name="Excel_BuiltIn_Print_Area_8_1_1">[1]INGRESOS!$A$6:$I$40</definedName>
    <definedName name="Excel_BuiltIn_Print_Area_9_1">FINANCIAMIENTO!$A$4:$H$36</definedName>
    <definedName name="Excel_BuiltIn_Print_Titles_11">BALANCE!$4:$5</definedName>
    <definedName name="Excel_BuiltIn_Print_Titles_12_1">"$#REF!.$A$1:$B$65535;$#REF!.$A$1:$IV$7"</definedName>
    <definedName name="Excel_BuiltIn_Print_Titles_7">RECAUDACION!$3:$4</definedName>
    <definedName name="Excel_BuiltIn_Print_Titles_7_1">"$cuadro_A_1.$#REF!$#REF!:$#REF!$#REF!"</definedName>
    <definedName name="Excel_BuiltIn_Print_Titles_8_1">[1]INGRESOS!$A$1:$IV$5</definedName>
    <definedName name="_xlnm.Print_Titles" localSheetId="5">BALANCE!$1:$5</definedName>
    <definedName name="_xlnm.Print_Titles" localSheetId="8">PROYECTOS!$1:$7</definedName>
    <definedName name="_xlnm.Print_Titles" localSheetId="1">RECAUDACION!$1:$4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8" l="1"/>
  <c r="G18" i="8" l="1"/>
  <c r="E41" i="8" l="1"/>
  <c r="E32" i="8"/>
  <c r="E28" i="8"/>
  <c r="E29" i="8"/>
  <c r="E27" i="8"/>
  <c r="E25" i="8"/>
  <c r="E19" i="8"/>
  <c r="E18" i="8"/>
  <c r="H17" i="60" l="1"/>
  <c r="K17" i="60" l="1"/>
  <c r="J8" i="60"/>
  <c r="H11" i="60"/>
  <c r="H20" i="60" l="1"/>
  <c r="H46" i="60" l="1"/>
  <c r="K46" i="60" s="1"/>
  <c r="O9" i="60"/>
  <c r="H9" i="60" s="1"/>
  <c r="H10" i="60"/>
  <c r="K9" i="60" l="1"/>
  <c r="L20" i="60" l="1"/>
  <c r="K20" i="60"/>
  <c r="F26" i="8" l="1"/>
  <c r="M18" i="60"/>
  <c r="L10" i="60" l="1"/>
  <c r="K10" i="60"/>
  <c r="L17" i="60"/>
  <c r="L9" i="60"/>
  <c r="H21" i="60"/>
  <c r="H23" i="60"/>
  <c r="K21" i="60" l="1"/>
  <c r="L21" i="60"/>
  <c r="K23" i="60"/>
  <c r="L23" i="60"/>
  <c r="G8" i="60"/>
  <c r="E8" i="60" l="1"/>
  <c r="D8" i="60"/>
  <c r="E19" i="60" l="1"/>
  <c r="G36" i="60" l="1"/>
  <c r="G45" i="60"/>
  <c r="G19" i="60"/>
  <c r="G48" i="60" l="1"/>
  <c r="H45" i="8" l="1"/>
  <c r="I19" i="60" l="1"/>
  <c r="I8" i="60"/>
  <c r="K45" i="60"/>
  <c r="H13" i="60"/>
  <c r="H14" i="60"/>
  <c r="H15" i="60"/>
  <c r="H16" i="60"/>
  <c r="H12" i="60"/>
  <c r="F8" i="60"/>
  <c r="D45" i="60"/>
  <c r="K12" i="60" l="1"/>
  <c r="H8" i="60"/>
  <c r="K16" i="60"/>
  <c r="L16" i="60"/>
  <c r="K13" i="60"/>
  <c r="L13" i="60"/>
  <c r="L12" i="60"/>
  <c r="K15" i="60"/>
  <c r="L15" i="60"/>
  <c r="L14" i="60"/>
  <c r="K14" i="60"/>
  <c r="L46" i="60"/>
  <c r="L45" i="60" s="1"/>
  <c r="M10" i="60" l="1"/>
  <c r="J19" i="60"/>
  <c r="F19" i="60" l="1"/>
  <c r="D19" i="60"/>
  <c r="F15" i="8" l="1"/>
  <c r="E36" i="60" l="1"/>
  <c r="M17" i="60" l="1"/>
  <c r="M12" i="60" l="1"/>
  <c r="M13" i="60"/>
  <c r="M14" i="60"/>
  <c r="M15" i="60"/>
  <c r="F36" i="60"/>
  <c r="L11" i="60" l="1"/>
  <c r="L8" i="60" s="1"/>
  <c r="K11" i="60"/>
  <c r="K8" i="60" s="1"/>
  <c r="M11" i="60"/>
  <c r="M21" i="60"/>
  <c r="E40" i="8"/>
  <c r="E39" i="8" s="1"/>
  <c r="I50" i="8" l="1"/>
  <c r="E44" i="8"/>
  <c r="F17" i="8" l="1"/>
  <c r="J36" i="60" l="1"/>
  <c r="J45" i="60"/>
  <c r="I36" i="60"/>
  <c r="I45" i="60"/>
  <c r="M46" i="60"/>
  <c r="H41" i="60"/>
  <c r="H28" i="60"/>
  <c r="H27" i="60"/>
  <c r="H26" i="60"/>
  <c r="H25" i="60"/>
  <c r="H24" i="60"/>
  <c r="M23" i="60"/>
  <c r="H22" i="60"/>
  <c r="K28" i="60" l="1"/>
  <c r="H19" i="60"/>
  <c r="K41" i="60"/>
  <c r="K36" i="60" s="1"/>
  <c r="I48" i="60"/>
  <c r="K25" i="60"/>
  <c r="L25" i="60"/>
  <c r="K24" i="60"/>
  <c r="L24" i="60"/>
  <c r="K26" i="60"/>
  <c r="L26" i="60"/>
  <c r="K27" i="60"/>
  <c r="L27" i="60"/>
  <c r="L28" i="60"/>
  <c r="L19" i="60" s="1"/>
  <c r="L48" i="60" s="1"/>
  <c r="K19" i="60"/>
  <c r="K22" i="60"/>
  <c r="L22" i="60"/>
  <c r="L41" i="60"/>
  <c r="L36" i="60" s="1"/>
  <c r="M24" i="60"/>
  <c r="M27" i="60"/>
  <c r="M28" i="60"/>
  <c r="M9" i="60"/>
  <c r="M22" i="60"/>
  <c r="M25" i="60"/>
  <c r="M26" i="60"/>
  <c r="K48" i="60" l="1"/>
  <c r="M8" i="60"/>
  <c r="F44" i="8" l="1"/>
  <c r="F43" i="8" s="1"/>
  <c r="F42" i="8" s="1"/>
  <c r="F33" i="8"/>
  <c r="D34" i="8"/>
  <c r="D33" i="8" s="1"/>
  <c r="E34" i="8"/>
  <c r="C34" i="8"/>
  <c r="C33" i="8" s="1"/>
  <c r="E33" i="8" l="1"/>
  <c r="H45" i="60" l="1"/>
  <c r="F45" i="60"/>
  <c r="E45" i="60"/>
  <c r="B45" i="60"/>
  <c r="H44" i="60"/>
  <c r="M44" i="60" s="1"/>
  <c r="H43" i="60"/>
  <c r="M43" i="60" s="1"/>
  <c r="H42" i="60"/>
  <c r="M42" i="60" s="1"/>
  <c r="M41" i="60"/>
  <c r="H40" i="60"/>
  <c r="H39" i="60"/>
  <c r="K39" i="60" s="1"/>
  <c r="H38" i="60"/>
  <c r="K38" i="60" s="1"/>
  <c r="H37" i="60"/>
  <c r="N36" i="60"/>
  <c r="H36" i="60"/>
  <c r="D36" i="60"/>
  <c r="C36" i="60"/>
  <c r="B36" i="60"/>
  <c r="H33" i="60"/>
  <c r="K33" i="60" s="1"/>
  <c r="H32" i="60"/>
  <c r="H31" i="60"/>
  <c r="M31" i="60" s="1"/>
  <c r="H30" i="60"/>
  <c r="M30" i="60" s="1"/>
  <c r="H29" i="60"/>
  <c r="N20" i="60"/>
  <c r="C19" i="60"/>
  <c r="B19" i="60"/>
  <c r="N8" i="60"/>
  <c r="C8" i="60"/>
  <c r="B8" i="60"/>
  <c r="A54" i="12" a="1"/>
  <c r="A54" i="12" s="1"/>
  <c r="F49" i="8"/>
  <c r="G48" i="8"/>
  <c r="I48" i="8" s="1"/>
  <c r="E47" i="8"/>
  <c r="D47" i="8"/>
  <c r="I45" i="8"/>
  <c r="D44" i="8"/>
  <c r="D43" i="8" s="1"/>
  <c r="D42" i="8" s="1"/>
  <c r="C44" i="8"/>
  <c r="C43" i="8" s="1"/>
  <c r="C42" i="8" s="1"/>
  <c r="E43" i="8"/>
  <c r="E42" i="8" s="1"/>
  <c r="F40" i="8"/>
  <c r="F39" i="8" s="1"/>
  <c r="F38" i="8" s="1"/>
  <c r="F36" i="8" s="1"/>
  <c r="D40" i="8"/>
  <c r="C40" i="8"/>
  <c r="F31" i="8"/>
  <c r="E31" i="8"/>
  <c r="D31" i="8"/>
  <c r="C31" i="8"/>
  <c r="G30" i="8"/>
  <c r="H30" i="8" s="1"/>
  <c r="E26" i="8"/>
  <c r="D26" i="8"/>
  <c r="C26" i="8"/>
  <c r="G24" i="8"/>
  <c r="H24" i="8" s="1"/>
  <c r="F23" i="8"/>
  <c r="F21" i="8" s="1"/>
  <c r="E23" i="8"/>
  <c r="E21" i="8" s="1"/>
  <c r="D23" i="8"/>
  <c r="D21" i="8" s="1"/>
  <c r="C23" i="8"/>
  <c r="C21" i="8" s="1"/>
  <c r="G22" i="8"/>
  <c r="H22" i="8" s="1"/>
  <c r="E17" i="8"/>
  <c r="E15" i="8" s="1"/>
  <c r="D17" i="8"/>
  <c r="C17" i="8"/>
  <c r="C15" i="8" s="1"/>
  <c r="D15" i="8"/>
  <c r="H48" i="60" l="1"/>
  <c r="D48" i="60"/>
  <c r="F13" i="8"/>
  <c r="E13" i="8"/>
  <c r="C13" i="8"/>
  <c r="C11" i="8" s="1"/>
  <c r="E38" i="8"/>
  <c r="M16" i="60"/>
  <c r="J48" i="60"/>
  <c r="M45" i="60"/>
  <c r="N19" i="60"/>
  <c r="D13" i="8"/>
  <c r="D11" i="8" s="1"/>
  <c r="E11" i="8"/>
  <c r="G44" i="8"/>
  <c r="H44" i="8" s="1"/>
  <c r="C39" i="8"/>
  <c r="C38" i="8" s="1"/>
  <c r="C36" i="8" s="1"/>
  <c r="D39" i="8"/>
  <c r="L31" i="60"/>
  <c r="B48" i="60"/>
  <c r="C48" i="60"/>
  <c r="K30" i="60"/>
  <c r="L39" i="60"/>
  <c r="M36" i="60"/>
  <c r="L38" i="60"/>
  <c r="M38" i="60"/>
  <c r="L30" i="60"/>
  <c r="K31" i="60"/>
  <c r="K44" i="60"/>
  <c r="L44" i="60"/>
  <c r="L42" i="60"/>
  <c r="K42" i="60"/>
  <c r="L43" i="60"/>
  <c r="K43" i="60"/>
  <c r="F47" i="8"/>
  <c r="G47" i="8" s="1"/>
  <c r="I47" i="8" s="1"/>
  <c r="G49" i="8"/>
  <c r="I49" i="8" s="1"/>
  <c r="F48" i="60"/>
  <c r="L40" i="60"/>
  <c r="M40" i="60"/>
  <c r="K40" i="60"/>
  <c r="K37" i="60"/>
  <c r="M37" i="60"/>
  <c r="L37" i="60"/>
  <c r="E48" i="60"/>
  <c r="M29" i="60"/>
  <c r="L29" i="60"/>
  <c r="M32" i="60"/>
  <c r="L32" i="60"/>
  <c r="K32" i="60"/>
  <c r="K29" i="60"/>
  <c r="M33" i="60"/>
  <c r="L33" i="60"/>
  <c r="F11" i="8" l="1"/>
  <c r="F9" i="8" s="1"/>
  <c r="M20" i="60"/>
  <c r="G43" i="8"/>
  <c r="I44" i="8"/>
  <c r="D38" i="8"/>
  <c r="D36" i="8" s="1"/>
  <c r="H47" i="8"/>
  <c r="C9" i="8"/>
  <c r="H49" i="8"/>
  <c r="G42" i="8" l="1"/>
  <c r="I42" i="8" s="1"/>
  <c r="H43" i="8"/>
  <c r="M19" i="60"/>
  <c r="I43" i="8"/>
  <c r="D9" i="8"/>
  <c r="H42" i="8" l="1"/>
  <c r="M48" i="60"/>
  <c r="M15" i="11" l="1"/>
  <c r="E36" i="8" l="1"/>
  <c r="E9" i="8" s="1"/>
  <c r="G36" i="8" l="1"/>
  <c r="H36" i="8" s="1"/>
  <c r="G35" i="8"/>
  <c r="G29" i="8"/>
  <c r="G19" i="8"/>
  <c r="G17" i="8" s="1"/>
  <c r="G32" i="8"/>
  <c r="G41" i="8"/>
  <c r="H41" i="8" s="1"/>
  <c r="H40" i="8" s="1"/>
  <c r="H39" i="8" s="1"/>
  <c r="H38" i="8" s="1"/>
  <c r="G25" i="8"/>
  <c r="G31" i="8"/>
  <c r="G28" i="8"/>
  <c r="H18" i="8" l="1"/>
  <c r="I25" i="8"/>
  <c r="H25" i="8"/>
  <c r="H28" i="8"/>
  <c r="I17" i="8"/>
  <c r="H17" i="8"/>
  <c r="G15" i="8"/>
  <c r="H31" i="8"/>
  <c r="I32" i="8"/>
  <c r="H32" i="8"/>
  <c r="I19" i="8"/>
  <c r="H19" i="8"/>
  <c r="H27" i="8"/>
  <c r="G26" i="8"/>
  <c r="H29" i="8"/>
  <c r="I35" i="8"/>
  <c r="H35" i="8"/>
  <c r="H34" i="8" s="1"/>
  <c r="H33" i="8" s="1"/>
  <c r="G34" i="8"/>
  <c r="I34" i="8" s="1"/>
  <c r="I18" i="8"/>
  <c r="I41" i="8"/>
  <c r="G40" i="8"/>
  <c r="G39" i="8" s="1"/>
  <c r="I27" i="8"/>
  <c r="I29" i="8"/>
  <c r="I36" i="8"/>
  <c r="G23" i="8"/>
  <c r="H23" i="8" s="1"/>
  <c r="I31" i="8"/>
  <c r="I28" i="8"/>
  <c r="H26" i="8" l="1"/>
  <c r="I15" i="8"/>
  <c r="I26" i="8"/>
  <c r="H15" i="8"/>
  <c r="G33" i="8"/>
  <c r="I33" i="8" s="1"/>
  <c r="G38" i="8"/>
  <c r="I38" i="8" s="1"/>
  <c r="I39" i="8"/>
  <c r="I40" i="8"/>
  <c r="G21" i="8"/>
  <c r="H21" i="8" s="1"/>
  <c r="I23" i="8"/>
  <c r="G13" i="8" l="1"/>
  <c r="I21" i="8"/>
  <c r="H13" i="8" l="1"/>
  <c r="G11" i="8"/>
  <c r="G9" i="8" s="1"/>
  <c r="I13" i="8"/>
  <c r="H11" i="8" l="1"/>
  <c r="I11" i="8"/>
  <c r="H9" i="8" l="1"/>
  <c r="I9" i="8"/>
</calcChain>
</file>

<file path=xl/sharedStrings.xml><?xml version="1.0" encoding="utf-8"?>
<sst xmlns="http://schemas.openxmlformats.org/spreadsheetml/2006/main" count="956" uniqueCount="397">
  <si>
    <t>DETALLE</t>
  </si>
  <si>
    <t>P R E S U P U E S T O</t>
  </si>
  <si>
    <t>LEY</t>
  </si>
  <si>
    <t>MODIFICADO</t>
  </si>
  <si>
    <t>MODIFICAD0</t>
  </si>
  <si>
    <t>EJECUTADO</t>
  </si>
  <si>
    <t>INGRESOS</t>
  </si>
  <si>
    <t>Ingresos Corrientes</t>
  </si>
  <si>
    <t>Ingresos de Capital</t>
  </si>
  <si>
    <t>EGRESOS</t>
  </si>
  <si>
    <t>FUNCIONAMIENTO</t>
  </si>
  <si>
    <t xml:space="preserve">  </t>
  </si>
  <si>
    <t xml:space="preserve"> </t>
  </si>
  <si>
    <t>Dirección y Administración General</t>
  </si>
  <si>
    <t>Educación Superior Tecnológica</t>
  </si>
  <si>
    <t>Investigación, Post Grado y Extensión</t>
  </si>
  <si>
    <t>INVERSIONES</t>
  </si>
  <si>
    <t>Construcciones Educativas</t>
  </si>
  <si>
    <t>Transferencia de Tecnología</t>
  </si>
  <si>
    <t xml:space="preserve">   Fuente: Dirección nacional de Presupuesto.</t>
  </si>
  <si>
    <t>TOTAL</t>
  </si>
  <si>
    <t>APORTE ESTATAL</t>
  </si>
  <si>
    <t>Fuente: Dirección Nacional de Presupuesto</t>
  </si>
  <si>
    <t>ASIGNADO</t>
  </si>
  <si>
    <t>ABSOLUTA</t>
  </si>
  <si>
    <t>RELATIVA</t>
  </si>
  <si>
    <t xml:space="preserve">            T  O  T   A   L...</t>
  </si>
  <si>
    <t xml:space="preserve"> I  Ingresos Corrientes</t>
  </si>
  <si>
    <t xml:space="preserve"> II  Ingreso de Capital</t>
  </si>
  <si>
    <t>VARIACIÓN</t>
  </si>
  <si>
    <t>T   O   T   A   L</t>
  </si>
  <si>
    <t>INGRESOS PROPIOS</t>
  </si>
  <si>
    <t xml:space="preserve">   TASAS</t>
  </si>
  <si>
    <t xml:space="preserve">   INGRESOS VARIOS</t>
  </si>
  <si>
    <t xml:space="preserve">   SALDO EN CAJA (CAPITAL)</t>
  </si>
  <si>
    <t>Fuente: Dirección Nacional de Presupuesto.</t>
  </si>
  <si>
    <t>EJECUCIÓN PORCENTUAL</t>
  </si>
  <si>
    <t>PAGADO</t>
  </si>
  <si>
    <t xml:space="preserve">   Fuente: Dirección Nacional de Presupuesto.</t>
  </si>
  <si>
    <t>TRANSFERENCIAS CORRIENTES</t>
  </si>
  <si>
    <t>TRANSFERENCIAS DE CAPITAL</t>
  </si>
  <si>
    <t>DEVENGADO</t>
  </si>
  <si>
    <t xml:space="preserve">  Fuente: Dirección Nacional de Presupuesto.</t>
  </si>
  <si>
    <t>PRESUPUESTO</t>
  </si>
  <si>
    <t>SALDO</t>
  </si>
  <si>
    <t>A LA FECHA</t>
  </si>
  <si>
    <t>ANUAL</t>
  </si>
  <si>
    <t>PRESUPUESTO LEY</t>
  </si>
  <si>
    <t>ASIGNADO A LA FECHA</t>
  </si>
  <si>
    <t xml:space="preserve"> I. Ingresos Corrientes</t>
  </si>
  <si>
    <t>GASTOS</t>
  </si>
  <si>
    <t xml:space="preserve"> I.   Gastos Corrientes</t>
  </si>
  <si>
    <t xml:space="preserve"> II     Gastos de Capital</t>
  </si>
  <si>
    <t>Resultados Presupuestarios</t>
  </si>
  <si>
    <t>UNIVERSIDAD TECNOLÓGICA DE PANAMÁ</t>
  </si>
  <si>
    <t>DIRECCIÓN NACIONAL DE PRESUPUESTO</t>
  </si>
  <si>
    <t>RECAUDACIÓN PRESUPUESTARIA SEGÚN GRUPO DE INGRESOS</t>
  </si>
  <si>
    <t>CODIFICACIÓN</t>
  </si>
  <si>
    <t xml:space="preserve"> MODIFICADO</t>
  </si>
  <si>
    <t>MENSUAL</t>
  </si>
  <si>
    <t>ACUMULADO</t>
  </si>
  <si>
    <t>PORCENTUAL</t>
  </si>
  <si>
    <t>1.95.1</t>
  </si>
  <si>
    <t>1.95.1.2</t>
  </si>
  <si>
    <t xml:space="preserve">    1.  No Tributarios</t>
  </si>
  <si>
    <t>1.95.1.2.1</t>
  </si>
  <si>
    <t xml:space="preserve">      1.1  Renta de Activos</t>
  </si>
  <si>
    <t>1.95.1.2.1.4</t>
  </si>
  <si>
    <t xml:space="preserve">          1.1.1 Ing. por Vtas. de Servicios</t>
  </si>
  <si>
    <t>1.95.1.2.1.4.12</t>
  </si>
  <si>
    <t xml:space="preserve">              1.1.1.1 Lab. y C. Especializados.</t>
  </si>
  <si>
    <t>1.95.1.2.1.4.99</t>
  </si>
  <si>
    <t xml:space="preserve">              1.1.1.2 Otros Servicios-Autogestión.</t>
  </si>
  <si>
    <t>1.95.1.2.3</t>
  </si>
  <si>
    <t xml:space="preserve">    2.  Transferencias Corrientes</t>
  </si>
  <si>
    <t xml:space="preserve"> 1.95.1.2.3.1</t>
  </si>
  <si>
    <t xml:space="preserve">      2. 1  Gobierno Central</t>
  </si>
  <si>
    <t>1.95.2.3.1.07</t>
  </si>
  <si>
    <t xml:space="preserve">           2.1.1  Ministerio de Educación.</t>
  </si>
  <si>
    <t>1.95.1.2.4</t>
  </si>
  <si>
    <t>1.95.1.2.4.2.26</t>
  </si>
  <si>
    <t xml:space="preserve">      3.1 Tasas por Servicios</t>
  </si>
  <si>
    <t>1.95.1.2.4.1.24</t>
  </si>
  <si>
    <t>1.95.1.2.6</t>
  </si>
  <si>
    <t>1.95.1.2.6.1.99</t>
  </si>
  <si>
    <t xml:space="preserve">       4.1. Otros Ing. Varios</t>
  </si>
  <si>
    <t>1.95.2</t>
  </si>
  <si>
    <t>1.95.2.3</t>
  </si>
  <si>
    <t xml:space="preserve">    1. Otros Ingresos de Capital</t>
  </si>
  <si>
    <t>1.95.2.3.2</t>
  </si>
  <si>
    <t xml:space="preserve">      1.1  Transferencias de Capital</t>
  </si>
  <si>
    <t>1.95.2.3.2.1</t>
  </si>
  <si>
    <t xml:space="preserve">          1.1.1  Gobierno Central</t>
  </si>
  <si>
    <t>1.95.2.3.2.1.07</t>
  </si>
  <si>
    <t xml:space="preserve">             1.1.1.1 Ministerio de Educación</t>
  </si>
  <si>
    <t>1.95.2.4</t>
  </si>
  <si>
    <t xml:space="preserve">     2. Saldo en Caja y Banco</t>
  </si>
  <si>
    <t>1.95.2.4.1</t>
  </si>
  <si>
    <t xml:space="preserve">      2.1. Disponible en Caja y  Banco.</t>
  </si>
  <si>
    <t>1.95.2.4.1.2</t>
  </si>
  <si>
    <t xml:space="preserve">          2.1.1  Instituc. Descentralizadas</t>
  </si>
  <si>
    <t>1.95.2.4.1.2.01</t>
  </si>
  <si>
    <t xml:space="preserve">             2.1.1.1 Saldo de Capital</t>
  </si>
  <si>
    <t xml:space="preserve">   B. Transf. de Capital</t>
  </si>
  <si>
    <t xml:space="preserve">       Gobierno Central.</t>
  </si>
  <si>
    <t>RECAUDACIÓN PRESUPUESTARIA SEGÚN OBJETO DE INGRESOS</t>
  </si>
  <si>
    <t>ACUMULADA</t>
  </si>
  <si>
    <t>ABOLUTA</t>
  </si>
  <si>
    <t xml:space="preserve"> 1.2.1.4.12</t>
  </si>
  <si>
    <t xml:space="preserve"> 1.2.1.4.99</t>
  </si>
  <si>
    <t>1.2.4.1.24</t>
  </si>
  <si>
    <t>1.2.4.2.26</t>
  </si>
  <si>
    <t>1.2.6.1.99</t>
  </si>
  <si>
    <t xml:space="preserve">   SALDO EN CAJA  (CORRIENTE)</t>
  </si>
  <si>
    <t>1.4.1.2.01</t>
  </si>
  <si>
    <t>2.4.1.2.01</t>
  </si>
  <si>
    <t>1.2.3.1.07</t>
  </si>
  <si>
    <t xml:space="preserve">   APORTE LIBRE</t>
  </si>
  <si>
    <t xml:space="preserve">   I.D.A.A.N.</t>
  </si>
  <si>
    <t>2.3.2.1.07</t>
  </si>
  <si>
    <t xml:space="preserve">                                    ,   </t>
  </si>
  <si>
    <t>}</t>
  </si>
  <si>
    <t>.</t>
  </si>
  <si>
    <t xml:space="preserve">  FLUJO PRESUPUESTARIO DE INGRESOS Y GASTOS</t>
  </si>
  <si>
    <t xml:space="preserve">   A. Ingresos Tributarios</t>
  </si>
  <si>
    <t xml:space="preserve">   B. Ingresos No Tributarios</t>
  </si>
  <si>
    <t xml:space="preserve">       1.Renta de Activos.</t>
  </si>
  <si>
    <t xml:space="preserve">       2. Transf. Corrientes</t>
  </si>
  <si>
    <t xml:space="preserve">       3. Tasas y Derechos</t>
  </si>
  <si>
    <t xml:space="preserve">       4. Ingresos Varios</t>
  </si>
  <si>
    <t xml:space="preserve">   A.  Saldo Inicial en Caja y Bco.</t>
  </si>
  <si>
    <t xml:space="preserve">   B.  Recursos del Crédito</t>
  </si>
  <si>
    <t xml:space="preserve">   C.  Otros Rec. de Capital</t>
  </si>
  <si>
    <t xml:space="preserve">        1. Transf. de Capital</t>
  </si>
  <si>
    <t xml:space="preserve">   D.   Menos S. Final en Caja</t>
  </si>
  <si>
    <t xml:space="preserve">      Total Final en Caja</t>
  </si>
  <si>
    <t xml:space="preserve">    A. Operaciòn</t>
  </si>
  <si>
    <t xml:space="preserve">        1.  Servicios Personales</t>
  </si>
  <si>
    <t xml:space="preserve">        2.  Serv. No Personales</t>
  </si>
  <si>
    <t xml:space="preserve">        4.  Inversiones Fínancieras</t>
  </si>
  <si>
    <t xml:space="preserve">    B.  Transf. Corrientes</t>
  </si>
  <si>
    <t xml:space="preserve">      A.  Inversiones Fìsicas</t>
  </si>
  <si>
    <t xml:space="preserve">      B.  Inversiones Financieras</t>
  </si>
  <si>
    <t xml:space="preserve">      C   Transf. de Capital</t>
  </si>
  <si>
    <t xml:space="preserve">      D  Amortización de la Deuda.</t>
  </si>
  <si>
    <t xml:space="preserve">           Total de Gastos </t>
  </si>
  <si>
    <t xml:space="preserve"> BALANCE PRESUPUESTARIO ACUMULADO DE GASTO</t>
  </si>
  <si>
    <t xml:space="preserve">         P R E S U P U E S T O</t>
  </si>
  <si>
    <t xml:space="preserve">                T   O   T    A    L</t>
  </si>
  <si>
    <t xml:space="preserve">    I  Gastos Corrientes</t>
  </si>
  <si>
    <t xml:space="preserve">       A. Operación</t>
  </si>
  <si>
    <t xml:space="preserve">          I.  Servicios Personales</t>
  </si>
  <si>
    <t xml:space="preserve">          2.  Serv. No Personales</t>
  </si>
  <si>
    <t xml:space="preserve">          4.  Inversiones Directas</t>
  </si>
  <si>
    <t xml:space="preserve">       B. Transferencias</t>
  </si>
  <si>
    <t xml:space="preserve">     </t>
  </si>
  <si>
    <t xml:space="preserve">               a. Gobierno Central</t>
  </si>
  <si>
    <t xml:space="preserve">               b. Ent. Descentral.</t>
  </si>
  <si>
    <t xml:space="preserve">               c. Empresas Pùblicas</t>
  </si>
  <si>
    <t xml:space="preserve">               d. Municipios</t>
  </si>
  <si>
    <t xml:space="preserve">           a. Gobierno Central</t>
  </si>
  <si>
    <t xml:space="preserve">           b. Entidades   Descent.ral. </t>
  </si>
  <si>
    <t xml:space="preserve">       A.  Inversiones Físicas</t>
  </si>
  <si>
    <t xml:space="preserve">          I. Obras y Construcciones</t>
  </si>
  <si>
    <t xml:space="preserve">          3. Investig. Y Transf. de Tec.</t>
  </si>
  <si>
    <t>O/G</t>
  </si>
  <si>
    <t>0</t>
  </si>
  <si>
    <t>SERVICIOS PERSONALES</t>
  </si>
  <si>
    <t>000</t>
  </si>
  <si>
    <t>SUELDOS FIJOS</t>
  </si>
  <si>
    <t>001</t>
  </si>
  <si>
    <t>002</t>
  </si>
  <si>
    <t>003</t>
  </si>
  <si>
    <t>010</t>
  </si>
  <si>
    <t xml:space="preserve">SOBRESUELDOS </t>
  </si>
  <si>
    <t>030</t>
  </si>
  <si>
    <t>050</t>
  </si>
  <si>
    <t>070</t>
  </si>
  <si>
    <t>080</t>
  </si>
  <si>
    <t>090</t>
  </si>
  <si>
    <t>1</t>
  </si>
  <si>
    <t>ALQUILERES</t>
  </si>
  <si>
    <t>EQUIPO DE OFICINA</t>
  </si>
  <si>
    <t>110</t>
  </si>
  <si>
    <t>130</t>
  </si>
  <si>
    <t>140</t>
  </si>
  <si>
    <t>VIATICOS</t>
  </si>
  <si>
    <t>150</t>
  </si>
  <si>
    <t>160</t>
  </si>
  <si>
    <t>180</t>
  </si>
  <si>
    <t>2</t>
  </si>
  <si>
    <t>200</t>
  </si>
  <si>
    <t>ALIMENTOS Y BEBIDAS</t>
  </si>
  <si>
    <t>210</t>
  </si>
  <si>
    <t>TEXTILES Y VESTUARIOS</t>
  </si>
  <si>
    <t>220</t>
  </si>
  <si>
    <t>230</t>
  </si>
  <si>
    <t>240</t>
  </si>
  <si>
    <t>250</t>
  </si>
  <si>
    <t>260</t>
  </si>
  <si>
    <t>PRODUCTOS VARIOS</t>
  </si>
  <si>
    <t>270</t>
  </si>
  <si>
    <t>280</t>
  </si>
  <si>
    <t>REPUESTOS</t>
  </si>
  <si>
    <t>6</t>
  </si>
  <si>
    <t>PENSIONES Y JUBILACIONES</t>
  </si>
  <si>
    <t>610</t>
  </si>
  <si>
    <t>BECAS DE ESTUDIO</t>
  </si>
  <si>
    <t>660</t>
  </si>
  <si>
    <t>TOTAL FUNCIONAMIENTO</t>
  </si>
  <si>
    <t>CTA.</t>
  </si>
  <si>
    <t>120</t>
  </si>
  <si>
    <t xml:space="preserve">    Fuente: Dirección Nacional de Presupuesto.</t>
  </si>
  <si>
    <t>P</t>
  </si>
  <si>
    <t xml:space="preserve">       T   O  T   A     L</t>
  </si>
  <si>
    <t>SECRETARIA GENERAL</t>
  </si>
  <si>
    <t>DOCENCIA CENTRAL</t>
  </si>
  <si>
    <t>DOCENCIA REGIONAL</t>
  </si>
  <si>
    <t>3</t>
  </si>
  <si>
    <t>INV.POSTGRADO Y EXTENSION</t>
  </si>
  <si>
    <t xml:space="preserve">COMPROMISO PRESUPUESTARIO DE INVERSIONES </t>
  </si>
  <si>
    <t>PROGRAMAS-PROYECTOS</t>
  </si>
  <si>
    <t>REHABILITACIÓN DE LOS ESTACIONAMIENTOS DEL CENTRO REGIONAL CHIRIQUÍ</t>
  </si>
  <si>
    <t>CONSTRUCCIÓN II ETAPA DE EDIFICIO DE AULAS  DE PANAMA OESTE</t>
  </si>
  <si>
    <t>CONSTRUCCIÓN DE EDIFICIO DE FACILIDADES ESTUDIANTILES Y CAFETERIA COLÓN</t>
  </si>
  <si>
    <t>REPARACIÓN DEL EDIFICIO 70 Y TALLER DE METAL MECANICA DE COLÓN</t>
  </si>
  <si>
    <t>MEJORAMIENTO LABORATORIOS FACULTADES Y CENTROS REGIONALES</t>
  </si>
  <si>
    <t>MEJORAMIENTO DE LA INFRAESTRUCTURA TECNOLÓGICA DE LA UTP</t>
  </si>
  <si>
    <t>IMPLEMENTACIÓN DE LA MOVILIDAD ELECTRICA EN LA UTP</t>
  </si>
  <si>
    <t>FORTALECIMIENTO DE LA GESTIÓN ADMINISTRATIVA DE LA UTP</t>
  </si>
  <si>
    <t>MEJORAMIENTO DE LOS LABORATORIOS DE LA FAC. DE ING. MECÁNICA UTP</t>
  </si>
  <si>
    <t>MEJORAMIENTO DEL CENTRO DE DATOS DE LA UTP</t>
  </si>
  <si>
    <t>EQUIPAMIENTO DE LABORATORIO DE SUELDOS Y MATERIALES (LASYMA)</t>
  </si>
  <si>
    <t>EQUIPAMIENTO DE LABORATORIO ACADÉMICOS C.REG. DE BOCAS DEL TORO</t>
  </si>
  <si>
    <t>HABILITACIÓN DE LABORATORIOS DE DOCENCIA PARA EL CENTRO CITT</t>
  </si>
  <si>
    <t>FORTALECIMIENTO DE CAPACIDADES DEL LABORATORIO DE BIOSÓLIDOS</t>
  </si>
  <si>
    <t>MEJORAMIENTO DEL LABORATORIO DE SUELOS Y MAT. C.REG. CHIRIQUÍ</t>
  </si>
  <si>
    <t>MEJORAMIENTO DE LAB. ACADÉMICOS Y DE ÁREAS DOCENTES Y ADM. FII-UTP</t>
  </si>
  <si>
    <t>HABILITACIÓN DE LABORATORIOS DE QUÍMICA CAMPUS CENTRAL</t>
  </si>
  <si>
    <t>FORTALECIMIENTO DE LA GESTIÓN DE PATENTES TECNOLÓGICAS</t>
  </si>
  <si>
    <t>DESARROLLO DEL CENTRO DE ESTUDIOS MULTIDISCIPLINARIO EN CIENCIAS</t>
  </si>
  <si>
    <t>DESARROLLO DEL HUB DE FORMACIÓN PARA LA TRANSFORMACIÓN DIGITAL E INDUSTRA 4.0</t>
  </si>
  <si>
    <t>HABILITACIÓN DE INFRAEST. Y EQUIP. DE LAB. PARA EL IMPULSO DE INVESTIGACIÓN Y LA INNOVACIÓN.</t>
  </si>
  <si>
    <t>HABILITACIÓN DEL CENTRO NACIONALDE SUPERCOMPUTACIÓN PARA INV. DE DIFERENTES FENÓMENOS Y ESCALAS (IBEROGUN)-UTP</t>
  </si>
  <si>
    <t>HABILITACIÓN DE UN CENTRO DE TEC. AVANZADA PARA LA INDUSTRIA DE SEMICONDUCTORES DE PANAMA (C-TASC PANAMÁ)</t>
  </si>
  <si>
    <t>DESARROLLO DEL PLAN DE FORMACIÓN PARA DOCENTES INVESTIGADORES</t>
  </si>
  <si>
    <t xml:space="preserve"> COMPROMISO PRESUPUESTARIO DE INVERSIONES</t>
  </si>
  <si>
    <t>004</t>
  </si>
  <si>
    <t>PERSONAL TRANSITORIO</t>
  </si>
  <si>
    <t>SERVICIOS BÁSICOS</t>
  </si>
  <si>
    <t>IMPRESIÓN Y ENCUADERNACIÓN</t>
  </si>
  <si>
    <t>INFORMACIÓN Y PUBLICIDAD</t>
  </si>
  <si>
    <t>CONSULTORÍA</t>
  </si>
  <si>
    <t>MAQUINARIA Y EQUIPO</t>
  </si>
  <si>
    <t>MOBILIARIO DE OFICINA</t>
  </si>
  <si>
    <t>CONSTRUCCIONES POR CONTRATO</t>
  </si>
  <si>
    <t>EDIFICACIONES</t>
  </si>
  <si>
    <t>BECAS DE ESTUDIOS</t>
  </si>
  <si>
    <t>TRANSF.CORRIENTES  INSTITUC.</t>
  </si>
  <si>
    <t>SERVICIOS NO PERSONALES</t>
  </si>
  <si>
    <t>FINANCIAMIENTO PRESUPUESTARIO DE INGRESOS Y GASTOS</t>
  </si>
  <si>
    <t xml:space="preserve"> I.  Ingresos Corrientes</t>
  </si>
  <si>
    <t xml:space="preserve"> II. Gastos Corrientes</t>
  </si>
  <si>
    <t xml:space="preserve">        Transferencias Corrientes  (6)</t>
  </si>
  <si>
    <t xml:space="preserve"> III. Ahorro  en Cta Corriente ( I-II )</t>
  </si>
  <si>
    <t xml:space="preserve"> IV.  Gasto  de Capital</t>
  </si>
  <si>
    <t xml:space="preserve">        Inversión Financiera</t>
  </si>
  <si>
    <t xml:space="preserve">        Transferencia de capital (7)</t>
  </si>
  <si>
    <t xml:space="preserve">        Amortización de la Deuda (8)</t>
  </si>
  <si>
    <t xml:space="preserve"> V.   Ingresos de Capital ( 2 )</t>
  </si>
  <si>
    <t xml:space="preserve">        Saldo Inicial en Caja y Banco</t>
  </si>
  <si>
    <t xml:space="preserve">        Transferencias de Capital</t>
  </si>
  <si>
    <t xml:space="preserve">        Inversión Física  </t>
  </si>
  <si>
    <t>DESARROLLO DE CONSULTORÍAS PARA PROYECTOS DE ESTADO</t>
  </si>
  <si>
    <t xml:space="preserve"> EJECUCIÓN PRESUPUESTARIA  DE FUNCIONAMIENTO </t>
  </si>
  <si>
    <t xml:space="preserve">   LABORATORIOS Y C. ESPECIALIZADOS</t>
  </si>
  <si>
    <t>CONTENCIÓN</t>
  </si>
  <si>
    <t>MATERIALES Y SUMINISTROS</t>
  </si>
  <si>
    <t>INSTALACIONES</t>
  </si>
  <si>
    <t>TRANSPORTE DE PERSONAS Y  BIENES</t>
  </si>
  <si>
    <t>ADIESTRAMIENTO Y ESTUDIOS</t>
  </si>
  <si>
    <t>CONSTRUCCIÓN DE DORMITORIOS ESTUDIANTILES EN LA UTP</t>
  </si>
  <si>
    <t>C0NTENCIÓN</t>
  </si>
  <si>
    <t>EQUIPO EDUCACIONAL Y RECREATIVO</t>
  </si>
  <si>
    <t xml:space="preserve">SALDO </t>
  </si>
  <si>
    <t xml:space="preserve">SALDO  </t>
  </si>
  <si>
    <t>SECTOR EDUCATIVO 7%</t>
  </si>
  <si>
    <t>MEJORAMIENTO DE LABORATORIO ACADÉMICO DEL CENTRO REGIONAL DE CHIRIQUÍ</t>
  </si>
  <si>
    <t xml:space="preserve"> A LA FECHA</t>
  </si>
  <si>
    <t xml:space="preserve"> ANUAL</t>
  </si>
  <si>
    <t xml:space="preserve">         4.Mejoramiento de Lab. Acad. De los C.R.</t>
  </si>
  <si>
    <t>Mejoramiento de Lab. Acad. de los C.R.</t>
  </si>
  <si>
    <t xml:space="preserve">    4. Ingresos por Fuentes Varias</t>
  </si>
  <si>
    <t>1.95.1.4.1.2.01</t>
  </si>
  <si>
    <t>1.95.1.4.2</t>
  </si>
  <si>
    <t xml:space="preserve">    II  Gastos de Capital</t>
  </si>
  <si>
    <t>PERSONAL TRANSITORIO INVERSIONES</t>
  </si>
  <si>
    <t xml:space="preserve">   C.  Otros Ingresos</t>
  </si>
  <si>
    <t xml:space="preserve">       1. Saldo inicial en caja</t>
  </si>
  <si>
    <t>SERVICIOS  COMERCIALES Y FINANCIEROS</t>
  </si>
  <si>
    <t>CRED. REC. POR CONSTRCCIONES Y OBRAS</t>
  </si>
  <si>
    <t>FORTALECIMIENTO DE LAS SEDES REGIONALES</t>
  </si>
  <si>
    <t xml:space="preserve"> VI. Resultado Presupuestario (III -IV + V)</t>
  </si>
  <si>
    <t>1.2.4.1.99</t>
  </si>
  <si>
    <t>1.95.1.2.4.1.99</t>
  </si>
  <si>
    <t xml:space="preserve">      3.3. Otros Derechos</t>
  </si>
  <si>
    <t xml:space="preserve">   OTROS DERECHOS</t>
  </si>
  <si>
    <t>RECAUDACIÓN</t>
  </si>
  <si>
    <t xml:space="preserve"> RECAUDACIÓN</t>
  </si>
  <si>
    <t xml:space="preserve">  CODIFICACIÓN PRESUPUESTARIA</t>
  </si>
  <si>
    <t xml:space="preserve">  EJECUCIÓN PRESUPUESTARIA SEGÚN ESTRUCTURA PROGRAMÁTICA  </t>
  </si>
  <si>
    <t>OBRAS SANITARIAS</t>
  </si>
  <si>
    <t>IMPRESIÓN, ENCUADERNACIÓN Y OTROS</t>
  </si>
  <si>
    <t>PRE COMPROMISO</t>
  </si>
  <si>
    <t>COMPROMISO</t>
  </si>
  <si>
    <t>Pre compromiso: Monto en trámites no incluido en compromiso</t>
  </si>
  <si>
    <t>Mobiliarios, Libros y Equipos Educ.</t>
  </si>
  <si>
    <t xml:space="preserve">    3. Tasas y Derechos</t>
  </si>
  <si>
    <t xml:space="preserve">   OTROS SER. AUTOGESTIÓN</t>
  </si>
  <si>
    <t>DIRECCIÓN Y ADMON  GENERAL</t>
  </si>
  <si>
    <t>EDUC. SUPERIOR TECNOLÓGICA</t>
  </si>
  <si>
    <t xml:space="preserve">    5. Saldo en Caja y Banco</t>
  </si>
  <si>
    <t xml:space="preserve">        5.1 Disponible Libre en Banco</t>
  </si>
  <si>
    <r>
      <t xml:space="preserve">            </t>
    </r>
    <r>
      <rPr>
        <sz val="10"/>
        <rFont val="Arial"/>
        <family val="2"/>
      </rPr>
      <t>5.1.1 . Saldo Corriente</t>
    </r>
  </si>
  <si>
    <t xml:space="preserve"> II  Ingresos de Capital</t>
  </si>
  <si>
    <t xml:space="preserve">        Recursos del Crédito</t>
  </si>
  <si>
    <t xml:space="preserve">        3.  Materiales y Suministros</t>
  </si>
  <si>
    <t xml:space="preserve">          3.  Materiales y Suministros</t>
  </si>
  <si>
    <t xml:space="preserve">           c. Empresas Públicas</t>
  </si>
  <si>
    <t xml:space="preserve">  CONTRIBUCIÓN A LA S. S</t>
  </si>
  <si>
    <t xml:space="preserve">          2. Maquinarias y Equipos.</t>
  </si>
  <si>
    <t>DIRECCIÓN SUPERIOR</t>
  </si>
  <si>
    <t>PLANIFICACIÓN UNIVERSITARIA</t>
  </si>
  <si>
    <t>ADMINISTRACIÓN GENERAL</t>
  </si>
  <si>
    <t>VIÁTICOS</t>
  </si>
  <si>
    <t>DÉCIMO TERCER MES</t>
  </si>
  <si>
    <t>PRODUCTOS DE PAPEL Y CARTÓN</t>
  </si>
  <si>
    <t>SERVICIOS  NO PERSONALES</t>
  </si>
  <si>
    <t>CONTRIBUCIÓN A LA SEGURIDAD SOCIAL</t>
  </si>
  <si>
    <t>MANTENIMIENTO Y REPARACIÓN</t>
  </si>
  <si>
    <t>CRED.REC.  SERVICIOS NO PERSONALES</t>
  </si>
  <si>
    <t>COMBUSTIBLES Y LUBRICANTES</t>
  </si>
  <si>
    <t>PRODUCTOS  QUÍMICOS Y CONEXOS</t>
  </si>
  <si>
    <t>MATERIALES PARA CONSTRUCCIÓN Y MANT.</t>
  </si>
  <si>
    <t>ÚTILES Y MATERIALES DIVERSOS</t>
  </si>
  <si>
    <t>CRÉDITO REC. POR MATERIALES Y SUMIN.</t>
  </si>
  <si>
    <t>MAQUINAIRA Y EQUIPO DE PRODUCCIÓN</t>
  </si>
  <si>
    <t>MAQUINARIA Y EQUIPO DE TRANSPORTE</t>
  </si>
  <si>
    <t>EQUIIPO MÉDICO, DE LABORATORIO Y SANITARIO</t>
  </si>
  <si>
    <t>MAQUINARIA Y EQUIPOS VARIOS</t>
  </si>
  <si>
    <t>EQUIPO DE COMPUTACIÓN</t>
  </si>
  <si>
    <t>CRÉDITOS REC. POR MAQUINARIA Y EQUIPO</t>
  </si>
  <si>
    <t>TRANSFERECIAS CORRIENTES</t>
  </si>
  <si>
    <t>TRANSFERENCIA CORRIENTES A PERSONAS</t>
  </si>
  <si>
    <t>TOTAL INVERSIÓN</t>
  </si>
  <si>
    <t>CONSTRUCCIÓN II FASE DEL PROYECTO DEL CAMPUS CENTRAL</t>
  </si>
  <si>
    <t xml:space="preserve">MANTENIMIENTO PREVENTIVO Y CORRECTIVO DE LA INFRAESTRUCTURA FÍSICA Y PATRIMONIAL DE LA UTP </t>
  </si>
  <si>
    <t>GASTOS DE REPRESENTACIÓN FIJOS</t>
  </si>
  <si>
    <t>CONTRIBUCIONES A LA SEGURIDAD SOCIAL</t>
  </si>
  <si>
    <t>OTROS SERVICIOS  PERSONALES</t>
  </si>
  <si>
    <t>CRED. REC.POR SERVICIOS PERSONAL</t>
  </si>
  <si>
    <t>TRANSPORTE DE PERSONAS Y BIENES</t>
  </si>
  <si>
    <t>SERIVICIOS COMERCIALES Y FINANCIEROS</t>
  </si>
  <si>
    <t>CRED. REC. POR SERVCIOS NO PERSONALES</t>
  </si>
  <si>
    <t>CRED. REC.POR MATERIALES Y SUMINISTROS</t>
  </si>
  <si>
    <t>INVERSÓN FINANCIERA</t>
  </si>
  <si>
    <t>COMPRA DE EXISTENCIAS</t>
  </si>
  <si>
    <t>CRED. REC. POR INVERSIONES FINANACIERAS</t>
  </si>
  <si>
    <t>TRANSFERENCIAS CORRIENTES A PERSONAS</t>
  </si>
  <si>
    <t>TRANSFERENCIAS AL EXTERIOR</t>
  </si>
  <si>
    <t>CRED. REC. POR TRANSFERENCIAS AL EXTERIOR</t>
  </si>
  <si>
    <t xml:space="preserve">SUELDOS </t>
  </si>
  <si>
    <t>SUELDO DE PERSONAL TRANSITORIO</t>
  </si>
  <si>
    <t>SUELDO DE PERSONAL CONTINGENTE</t>
  </si>
  <si>
    <t>CONSULTORIAS Y SERVICIOS ESPECIALES</t>
  </si>
  <si>
    <t>PRODUCTOS QUÍMICOS Y CONEXOS</t>
  </si>
  <si>
    <t>TRANSF. CORRIENTES A INSTITUCIONES PÚBLICAS</t>
  </si>
  <si>
    <t>ADMON. DE LA EDUC.SUPERIOR</t>
  </si>
  <si>
    <t>PRESUPUESTO MODIFICADO</t>
  </si>
  <si>
    <t>|</t>
  </si>
  <si>
    <t>REPARACIÓN DEL EDIFICIO 70 Y TALLER DE METAL MECÁNICA DE COLÓN</t>
  </si>
  <si>
    <t>HABILITACIÓN DEL LABORATORIO DE ANÁLISIS INDUSTRIALES Y CIENCIA (LABAICA)</t>
  </si>
  <si>
    <t xml:space="preserve"> NIVEL DE CUENTA AL 30 DE AGOSTO DE 2026 (En Balboas) </t>
  </si>
  <si>
    <t>AL 30 DE AGOSTO DE 2026 (En Balboas)</t>
  </si>
  <si>
    <t xml:space="preserve">  A NIVEL DE CUENTAS  AL 30 DE AGOSTO 2026  (En Balboas)</t>
  </si>
  <si>
    <t>POR PROGRAMA  AL 30 DE AGOSTO DE 2026 (En Balboas)</t>
  </si>
  <si>
    <t>AL 30 DE AGOSTO  DE 2026 (En Balboas)</t>
  </si>
  <si>
    <t>AL 30 DE AGOSTO DE 2026 (En Miles de Balboas)</t>
  </si>
  <si>
    <t xml:space="preserve">   MATRÍCULA Y LABORATORIO</t>
  </si>
  <si>
    <t xml:space="preserve">      3.2. Matrícula y Laboratorio</t>
  </si>
  <si>
    <t xml:space="preserve">         2. Transferencias al Exterior</t>
  </si>
  <si>
    <t xml:space="preserve">        1.  Al Sector Público.</t>
  </si>
  <si>
    <t>PROGRAMA: DE CONSTRUCCIONES EDUCATIVAS</t>
  </si>
  <si>
    <t>PROGRAMA: DE MOBILIARIO, LIBROS Y EQUIPO</t>
  </si>
  <si>
    <t>PROGRAMA: INVESTIGACIÓN Y TRANSFERENCIA DE TECNOLOGÍA</t>
  </si>
  <si>
    <t>PROGRAMA: MEJORAMIENTO DE LAB. ACADÉMICO DE LOS CENTROS REGIONALES</t>
  </si>
  <si>
    <t xml:space="preserve">        Gastos  de Operación ( 0-1-2-4)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</si>
</sst>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 B/.&quot;#,##0.00\ ;&quot; B/.(&quot;#,##0.00\);&quot; B/.-&quot;#\ ;@\ "/>
    <numFmt numFmtId="165" formatCode="[$€]#,##0.00\ ;[$€]\(#,##0.00\);[$€]\-#\ ;@\ "/>
    <numFmt numFmtId="166" formatCode="0.00\ "/>
    <numFmt numFmtId="167" formatCode="#,##0.0\ ;\(#,###\)"/>
    <numFmt numFmtId="168" formatCode="0.0"/>
    <numFmt numFmtId="169" formatCode="#,##0\ ;[Red]\-#,##0\ "/>
    <numFmt numFmtId="170" formatCode="#,##0.0"/>
    <numFmt numFmtId="171" formatCode="#,##0\ ;\(#,##0\)"/>
    <numFmt numFmtId="172" formatCode="#,##0.000000000"/>
    <numFmt numFmtId="173" formatCode="dd/mmm"/>
  </numFmts>
  <fonts count="101">
    <font>
      <sz val="10"/>
      <name val="Arial"/>
      <charset val="134"/>
    </font>
    <font>
      <sz val="10"/>
      <color rgb="FFFF000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11"/>
      <color rgb="FF002060"/>
      <name val="Arial"/>
      <family val="2"/>
    </font>
    <font>
      <b/>
      <sz val="10"/>
      <name val="Arial"/>
      <family val="2"/>
    </font>
    <font>
      <sz val="10"/>
      <name val="Franklin Gothic Book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b/>
      <sz val="11"/>
      <name val="Arial Black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Arial Black"/>
      <family val="2"/>
    </font>
    <font>
      <b/>
      <sz val="9"/>
      <name val="Franklin Gothic Book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indexed="18"/>
      <name val="Arial"/>
      <family val="2"/>
    </font>
    <font>
      <b/>
      <sz val="9"/>
      <color indexed="18"/>
      <name val="Arial"/>
      <family val="2"/>
    </font>
    <font>
      <sz val="10"/>
      <color indexed="18"/>
      <name val="Arial"/>
      <family val="2"/>
    </font>
    <font>
      <b/>
      <sz val="8"/>
      <color indexed="18"/>
      <name val="Arial"/>
      <family val="2"/>
    </font>
    <font>
      <b/>
      <sz val="8"/>
      <color indexed="18"/>
      <name val="Franklin Gothic Book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b/>
      <sz val="8"/>
      <name val="Franklin Gothic Book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0.5"/>
      <name val="Arial"/>
      <family val="2"/>
    </font>
    <font>
      <sz val="9"/>
      <color rgb="FF00206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2060"/>
      <name val="Arial"/>
      <family val="2"/>
    </font>
    <font>
      <b/>
      <sz val="12"/>
      <color rgb="FF002060"/>
      <name val="Georgia"/>
      <family val="1"/>
    </font>
    <font>
      <sz val="12"/>
      <color rgb="FF002060"/>
      <name val="Georgia"/>
      <family val="1"/>
    </font>
    <font>
      <sz val="10.5"/>
      <name val="Arial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.5"/>
      <name val="Arial Black"/>
      <family val="2"/>
    </font>
    <font>
      <i/>
      <sz val="10.5"/>
      <name val="Arial Black"/>
      <family val="2"/>
    </font>
    <font>
      <sz val="10"/>
      <name val="Arial"/>
      <family val="2"/>
    </font>
    <font>
      <sz val="9"/>
      <color rgb="FF000099"/>
      <name val="Arial"/>
      <family val="2"/>
    </font>
    <font>
      <b/>
      <sz val="12"/>
      <color rgb="FF002060"/>
      <name val="Arial"/>
      <family val="2"/>
    </font>
    <font>
      <sz val="10"/>
      <color theme="3" tint="-0.499984740745262"/>
      <name val="Arial"/>
      <family val="2"/>
    </font>
    <font>
      <b/>
      <sz val="8"/>
      <color rgb="FF0000FF"/>
      <name val="Arial"/>
      <family val="2"/>
    </font>
    <font>
      <sz val="10.5"/>
      <color rgb="FF062948"/>
      <name val="Arial Black"/>
      <family val="2"/>
    </font>
    <font>
      <sz val="10.5"/>
      <color rgb="FF062948"/>
      <name val="Arial"/>
      <family val="2"/>
    </font>
    <font>
      <b/>
      <sz val="10.5"/>
      <color rgb="FFFF0000"/>
      <name val="Arial"/>
      <family val="2"/>
    </font>
    <font>
      <sz val="10.5"/>
      <color rgb="FFFF0000"/>
      <name val="Arial"/>
      <family val="2"/>
    </font>
    <font>
      <sz val="10.5"/>
      <color rgb="FF002060"/>
      <name val="Arial"/>
      <family val="2"/>
    </font>
    <font>
      <sz val="10.5"/>
      <color rgb="FF002060"/>
      <name val="Arial Black"/>
      <family val="2"/>
    </font>
    <font>
      <b/>
      <sz val="10.5"/>
      <color rgb="FF00206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indexed="39"/>
      <name val="Arial"/>
      <family val="2"/>
    </font>
    <font>
      <sz val="10"/>
      <color theme="1"/>
      <name val="Arial"/>
      <family val="2"/>
    </font>
    <font>
      <b/>
      <i/>
      <sz val="10"/>
      <color rgb="FF002060"/>
      <name val="Arial"/>
      <family val="2"/>
    </font>
    <font>
      <b/>
      <sz val="10"/>
      <color indexed="39"/>
      <name val="Arial"/>
      <family val="2"/>
    </font>
    <font>
      <sz val="10"/>
      <color rgb="FF000066"/>
      <name val="Arial"/>
      <family val="2"/>
    </font>
    <font>
      <b/>
      <sz val="10"/>
      <name val="Arial Rounded MT Bold"/>
      <family val="2"/>
    </font>
    <font>
      <sz val="10"/>
      <name val="Arial Rounded MT Bold"/>
      <family val="2"/>
    </font>
    <font>
      <b/>
      <u/>
      <sz val="10"/>
      <name val="Arial Rounded MT Bold"/>
      <family val="2"/>
    </font>
    <font>
      <b/>
      <u/>
      <sz val="11"/>
      <name val="Arial"/>
      <family val="2"/>
    </font>
    <font>
      <sz val="10"/>
      <name val="Arial"/>
      <family val="2"/>
    </font>
    <font>
      <b/>
      <sz val="12"/>
      <color rgb="FF002060"/>
      <name val="Georgia"/>
      <family val="1"/>
    </font>
    <font>
      <sz val="12"/>
      <color rgb="FF002060"/>
      <name val="Georgia"/>
      <family val="1"/>
    </font>
    <font>
      <b/>
      <sz val="12"/>
      <name val="Arial"/>
      <family val="2"/>
    </font>
    <font>
      <b/>
      <sz val="12"/>
      <color rgb="FF00206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.5"/>
      <name val="Arial"/>
      <family val="2"/>
    </font>
    <font>
      <sz val="10.5"/>
      <name val="Arial Black"/>
      <family val="2"/>
    </font>
    <font>
      <sz val="10.5"/>
      <name val="Arial"/>
      <family val="2"/>
    </font>
    <font>
      <i/>
      <sz val="10.5"/>
      <name val="Arial Black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"/>
      <color rgb="FF062948"/>
      <name val="Arial"/>
      <family val="2"/>
    </font>
    <font>
      <sz val="10"/>
      <color theme="3" tint="-0.499984740745262"/>
      <name val="Arial"/>
      <family val="2"/>
    </font>
    <font>
      <sz val="10.5"/>
      <color theme="1"/>
      <name val="Arial Black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9"/>
      <color rgb="FFFF0000"/>
      <name val="Arial Black"/>
      <family val="2"/>
    </font>
    <font>
      <sz val="12"/>
      <color indexed="39"/>
      <name val="Arial"/>
      <family val="2"/>
    </font>
    <font>
      <b/>
      <sz val="10"/>
      <color rgb="FF0000CC"/>
      <name val="Arial"/>
      <family val="2"/>
    </font>
    <font>
      <sz val="10"/>
      <color rgb="FF0000CC"/>
      <name val="Arial"/>
      <family val="2"/>
    </font>
    <font>
      <b/>
      <sz val="11"/>
      <color rgb="FF0066CC"/>
      <name val="Arial"/>
      <family val="2"/>
    </font>
    <font>
      <sz val="10"/>
      <color rgb="FF0066CC"/>
      <name val="Arial"/>
      <family val="2"/>
    </font>
    <font>
      <i/>
      <sz val="10.5"/>
      <color theme="1"/>
      <name val="Arial Black"/>
      <family val="2"/>
    </font>
    <font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31"/>
      </patternFill>
    </fill>
  </fills>
  <borders count="154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/>
      <top style="thin">
        <color auto="1"/>
      </top>
      <bottom style="thin">
        <color auto="1"/>
      </bottom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rgb="FF002060"/>
      </left>
      <right style="thin">
        <color rgb="FF002060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rgb="FF002060"/>
      </right>
      <top style="thin">
        <color theme="3" tint="-0.499984740745262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theme="3" tint="-0.499984740745262"/>
      </top>
      <bottom style="thin">
        <color auto="1"/>
      </bottom>
      <diagonal/>
    </border>
    <border>
      <left style="thin">
        <color rgb="FF00206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thin">
        <color theme="3" tint="-0.499984740745262"/>
      </top>
      <bottom style="thin">
        <color theme="3" tint="-0.499984740745262"/>
      </bottom>
      <diagonal/>
    </border>
    <border>
      <left style="thin">
        <color rgb="FF002060"/>
      </left>
      <right/>
      <top style="thin">
        <color theme="3" tint="-0.49998474074526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66"/>
      </left>
      <right style="thin">
        <color rgb="FF000066"/>
      </right>
      <top style="thin">
        <color auto="1"/>
      </top>
      <bottom style="thin">
        <color auto="1"/>
      </bottom>
      <diagonal/>
    </border>
    <border>
      <left style="thin">
        <color rgb="FF000066"/>
      </left>
      <right style="thin">
        <color rgb="FF000066"/>
      </right>
      <top/>
      <bottom/>
      <diagonal/>
    </border>
    <border>
      <left/>
      <right style="thin">
        <color theme="3" tint="-0.499984740745262"/>
      </right>
      <top/>
      <bottom/>
      <diagonal/>
    </border>
    <border>
      <left/>
      <right style="thin">
        <color theme="3" tint="-0.499984740745262"/>
      </right>
      <top style="thin">
        <color auto="1"/>
      </top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auto="1"/>
      </top>
      <bottom style="thin">
        <color auto="1"/>
      </bottom>
      <diagonal/>
    </border>
    <border>
      <left/>
      <right style="thin">
        <color theme="3" tint="-0.499984740745262"/>
      </right>
      <top/>
      <bottom style="thin">
        <color auto="1"/>
      </bottom>
      <diagonal/>
    </border>
    <border>
      <left/>
      <right style="thin">
        <color rgb="FF000066"/>
      </right>
      <top/>
      <bottom/>
      <diagonal/>
    </border>
    <border>
      <left style="thin">
        <color theme="3" tint="-0.499984740745262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auto="1"/>
      </bottom>
      <diagonal/>
    </border>
    <border>
      <left style="thin">
        <color auto="1"/>
      </left>
      <right style="thin">
        <color theme="3" tint="-0.499984740745262"/>
      </right>
      <top/>
      <bottom style="thin">
        <color auto="1"/>
      </bottom>
      <diagonal/>
    </border>
    <border>
      <left style="thin">
        <color auto="1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/>
      <top/>
      <bottom style="thin">
        <color auto="1"/>
      </bottom>
      <diagonal/>
    </border>
    <border>
      <left/>
      <right style="thin">
        <color indexed="62"/>
      </right>
      <top/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/>
      <top/>
      <bottom/>
      <diagonal/>
    </border>
    <border>
      <left/>
      <right style="thin">
        <color theme="3" tint="-0.499984740745262"/>
      </right>
      <top style="medium">
        <color theme="3" tint="-0.499984740745262"/>
      </top>
      <bottom/>
      <diagonal/>
    </border>
    <border>
      <left style="thin">
        <color theme="3" tint="-0.499984740745262"/>
      </left>
      <right/>
      <top style="medium">
        <color theme="3" tint="-0.499984740745262"/>
      </top>
      <bottom style="thin">
        <color auto="1"/>
      </bottom>
      <diagonal/>
    </border>
    <border>
      <left/>
      <right/>
      <top style="medium">
        <color theme="3" tint="-0.499984740745262"/>
      </top>
      <bottom style="thin">
        <color auto="1"/>
      </bottom>
      <diagonal/>
    </border>
    <border>
      <left/>
      <right style="thin">
        <color theme="3" tint="-0.499984740745262"/>
      </right>
      <top style="medium">
        <color theme="3" tint="-0.499984740745262"/>
      </top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indexed="18"/>
      </bottom>
      <diagonal/>
    </border>
    <border>
      <left style="thin">
        <color theme="3" tint="-0.499984740745262"/>
      </left>
      <right/>
      <top style="medium">
        <color theme="3" tint="-0.499984740745262"/>
      </top>
      <bottom/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thin">
        <color rgb="FF000066"/>
      </right>
      <top style="medium">
        <color theme="3" tint="-0.499984740745262"/>
      </top>
      <bottom/>
      <diagonal/>
    </border>
    <border>
      <left style="thin">
        <color rgb="FF000066"/>
      </left>
      <right style="thin">
        <color rgb="FF000066"/>
      </right>
      <top style="medium">
        <color theme="3" tint="-0.499984740745262"/>
      </top>
      <bottom/>
      <diagonal/>
    </border>
    <border>
      <left style="thin">
        <color rgb="FF000066"/>
      </left>
      <right/>
      <top style="medium">
        <color theme="3" tint="-0.499984740745262"/>
      </top>
      <bottom style="thin">
        <color auto="1"/>
      </bottom>
      <diagonal/>
    </border>
    <border>
      <left/>
      <right style="thin">
        <color rgb="FF000066"/>
      </right>
      <top style="medium">
        <color theme="3" tint="-0.499984740745262"/>
      </top>
      <bottom style="thin">
        <color auto="1"/>
      </bottom>
      <diagonal/>
    </border>
    <border>
      <left style="thin">
        <color rgb="FF000066"/>
      </left>
      <right style="thin">
        <color rgb="FF000066"/>
      </right>
      <top style="medium">
        <color theme="3" tint="-0.499984740745262"/>
      </top>
      <bottom style="thin">
        <color theme="3" tint="-0.499984740745262"/>
      </bottom>
      <diagonal/>
    </border>
    <border>
      <left/>
      <right style="thin">
        <color rgb="FF000066"/>
      </right>
      <top/>
      <bottom style="medium">
        <color theme="3" tint="-0.499984740745262"/>
      </bottom>
      <diagonal/>
    </border>
    <border>
      <left style="thin">
        <color rgb="FF000066"/>
      </left>
      <right style="thin">
        <color rgb="FF000066"/>
      </right>
      <top/>
      <bottom style="medium">
        <color theme="3" tint="-0.499984740745262"/>
      </bottom>
      <diagonal/>
    </border>
    <border>
      <left style="thin">
        <color rgb="FF000066"/>
      </left>
      <right/>
      <top/>
      <bottom/>
      <diagonal/>
    </border>
    <border>
      <left style="thin">
        <color rgb="FF000066"/>
      </left>
      <right/>
      <top style="medium">
        <color theme="3" tint="-0.499984740745262"/>
      </top>
      <bottom style="thin">
        <color theme="3" tint="-0.499984740745262"/>
      </bottom>
      <diagonal/>
    </border>
    <border>
      <left style="thin">
        <color rgb="FF000066"/>
      </left>
      <right/>
      <top style="thin">
        <color theme="3" tint="-0.499984740745262"/>
      </top>
      <bottom style="medium">
        <color theme="3" tint="-0.499984740745262"/>
      </bottom>
      <diagonal/>
    </border>
    <border>
      <left style="thin">
        <color rgb="FF000066"/>
      </left>
      <right/>
      <top style="medium">
        <color theme="3" tint="-0.499984740745262"/>
      </top>
      <bottom/>
      <diagonal/>
    </border>
    <border>
      <left style="thin">
        <color rgb="FF002060"/>
      </left>
      <right style="thin">
        <color auto="1"/>
      </right>
      <top/>
      <bottom/>
      <diagonal/>
    </border>
    <border>
      <left style="thin">
        <color auto="1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3" tint="-0.49998474074526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 tint="-0.499984740745262"/>
      </right>
      <top/>
      <bottom style="thin">
        <color theme="3" tint="-0.4999847407452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2060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000066"/>
      </left>
      <right style="thin">
        <color rgb="FF000066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66"/>
      </right>
      <top/>
      <bottom/>
      <diagonal/>
    </border>
    <border>
      <left style="thin">
        <color indexed="64"/>
      </left>
      <right style="thin">
        <color rgb="FF000066"/>
      </right>
      <top style="thin">
        <color indexed="64"/>
      </top>
      <bottom/>
      <diagonal/>
    </border>
    <border>
      <left style="thin">
        <color indexed="64"/>
      </left>
      <right style="thin">
        <color theme="3" tint="-0.499984740745262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2"/>
      </left>
      <right style="thin">
        <color indexed="64"/>
      </right>
      <top/>
      <bottom/>
      <diagonal/>
    </border>
    <border>
      <left style="thin">
        <color theme="3" tint="-0.499984740745262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3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3" tint="-0.499984740745262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indexed="62"/>
      </top>
      <bottom style="thin">
        <color indexed="62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indexed="18"/>
      </bottom>
      <diagonal/>
    </border>
    <border>
      <left style="thin">
        <color theme="1"/>
      </left>
      <right/>
      <top/>
      <bottom style="thin">
        <color theme="3" tint="-0.499984740745262"/>
      </bottom>
      <diagonal/>
    </border>
    <border>
      <left style="thin">
        <color theme="1"/>
      </left>
      <right style="thin">
        <color theme="1"/>
      </right>
      <top style="thin">
        <color theme="3" tint="-0.499984740745262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theme="3" tint="-0.499984740745262"/>
      </right>
      <top style="thin">
        <color indexed="64"/>
      </top>
      <bottom style="thin">
        <color auto="1"/>
      </bottom>
      <diagonal/>
    </border>
    <border>
      <left/>
      <right style="thin">
        <color theme="3" tint="-0.499984740745262"/>
      </right>
      <top style="thin">
        <color indexed="64"/>
      </top>
      <bottom/>
      <diagonal/>
    </border>
    <border>
      <left style="thin">
        <color theme="3" tint="-0.499984740745262"/>
      </left>
      <right/>
      <top style="thin">
        <color indexed="64"/>
      </top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auto="1"/>
      </top>
      <bottom style="thin">
        <color auto="1"/>
      </bottom>
      <diagonal/>
    </border>
    <border>
      <left style="thin">
        <color theme="3" tint="-0.499984740745262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2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2"/>
      </right>
      <top style="thin">
        <color auto="1"/>
      </top>
      <bottom/>
      <diagonal/>
    </border>
    <border>
      <left style="thin">
        <color indexed="62"/>
      </left>
      <right style="thin">
        <color indexed="62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66"/>
      </left>
      <right/>
      <top/>
      <bottom style="thin">
        <color auto="1"/>
      </bottom>
      <diagonal/>
    </border>
    <border>
      <left style="thin">
        <color indexed="64"/>
      </left>
      <right style="thin">
        <color rgb="FF002060"/>
      </right>
      <top/>
      <bottom/>
      <diagonal/>
    </border>
    <border>
      <left/>
      <right style="thin">
        <color rgb="FF000066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rgb="FF000066"/>
      </left>
      <right style="thin">
        <color rgb="FF000066"/>
      </right>
      <top style="thin">
        <color auto="1"/>
      </top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66"/>
      </left>
      <right style="thin">
        <color indexed="64"/>
      </right>
      <top style="thin">
        <color indexed="64"/>
      </top>
      <bottom/>
      <diagonal/>
    </border>
    <border>
      <left style="thin">
        <color rgb="FF000066"/>
      </left>
      <right style="thin">
        <color indexed="64"/>
      </right>
      <top/>
      <bottom style="thin">
        <color auto="1"/>
      </bottom>
      <diagonal/>
    </border>
    <border>
      <left style="thin">
        <color rgb="FF00006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66"/>
      </right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164" fontId="49" fillId="0" borderId="0" applyFill="0" applyBorder="0" applyAlignment="0" applyProtection="0"/>
    <xf numFmtId="165" fontId="49" fillId="0" borderId="0" applyFill="0" applyBorder="0" applyAlignment="0" applyProtection="0"/>
    <xf numFmtId="0" fontId="49" fillId="0" borderId="0"/>
    <xf numFmtId="0" fontId="49" fillId="0" borderId="0"/>
    <xf numFmtId="0" fontId="72" fillId="0" borderId="0"/>
    <xf numFmtId="0" fontId="49" fillId="0" borderId="0"/>
  </cellStyleXfs>
  <cellXfs count="832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/>
    <xf numFmtId="0" fontId="0" fillId="0" borderId="5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3" fontId="8" fillId="0" borderId="21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vertical="center"/>
    </xf>
    <xf numFmtId="3" fontId="15" fillId="0" borderId="0" xfId="0" applyNumberFormat="1" applyFont="1"/>
    <xf numFmtId="4" fontId="0" fillId="0" borderId="0" xfId="0" applyNumberForma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/>
    <xf numFmtId="0" fontId="19" fillId="0" borderId="0" xfId="0" applyFont="1"/>
    <xf numFmtId="169" fontId="15" fillId="0" borderId="0" xfId="0" applyNumberFormat="1" applyFont="1"/>
    <xf numFmtId="168" fontId="20" fillId="0" borderId="0" xfId="0" applyNumberFormat="1" applyFont="1" applyAlignment="1">
      <alignment horizontal="right"/>
    </xf>
    <xf numFmtId="4" fontId="15" fillId="0" borderId="0" xfId="0" applyNumberFormat="1" applyFont="1"/>
    <xf numFmtId="4" fontId="17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25" fillId="0" borderId="0" xfId="0" applyFont="1"/>
    <xf numFmtId="169" fontId="26" fillId="0" borderId="0" xfId="0" applyNumberFormat="1" applyFont="1" applyAlignment="1">
      <alignment horizontal="center"/>
    </xf>
    <xf numFmtId="3" fontId="27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30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1" fillId="0" borderId="4" xfId="0" applyNumberFormat="1" applyFont="1" applyBorder="1" applyAlignment="1">
      <alignment vertical="center"/>
    </xf>
    <xf numFmtId="0" fontId="0" fillId="0" borderId="27" xfId="0" applyBorder="1"/>
    <xf numFmtId="3" fontId="32" fillId="0" borderId="0" xfId="0" applyNumberFormat="1" applyFont="1"/>
    <xf numFmtId="0" fontId="13" fillId="0" borderId="0" xfId="0" applyFont="1"/>
    <xf numFmtId="0" fontId="15" fillId="0" borderId="0" xfId="0" applyFont="1" applyAlignment="1">
      <alignment horizontal="left" vertical="center" wrapText="1"/>
    </xf>
    <xf numFmtId="170" fontId="0" fillId="0" borderId="0" xfId="0" applyNumberFormat="1"/>
    <xf numFmtId="4" fontId="0" fillId="0" borderId="0" xfId="0" applyNumberFormat="1" applyAlignment="1">
      <alignment vertical="center"/>
    </xf>
    <xf numFmtId="3" fontId="2" fillId="0" borderId="0" xfId="0" applyNumberFormat="1" applyFont="1"/>
    <xf numFmtId="0" fontId="13" fillId="4" borderId="36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/>
    </xf>
    <xf numFmtId="0" fontId="15" fillId="0" borderId="36" xfId="0" applyFont="1" applyBorder="1"/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35" fillId="0" borderId="36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3" fillId="0" borderId="4" xfId="0" applyFont="1" applyBorder="1"/>
    <xf numFmtId="3" fontId="0" fillId="0" borderId="4" xfId="0" applyNumberFormat="1" applyBorder="1" applyAlignment="1">
      <alignment horizontal="right"/>
    </xf>
    <xf numFmtId="0" fontId="0" fillId="0" borderId="36" xfId="0" applyBorder="1" applyAlignment="1">
      <alignment horizontal="right"/>
    </xf>
    <xf numFmtId="3" fontId="0" fillId="0" borderId="4" xfId="0" applyNumberFormat="1" applyBorder="1"/>
    <xf numFmtId="0" fontId="13" fillId="0" borderId="4" xfId="0" applyFont="1" applyBorder="1" applyAlignment="1">
      <alignment horizontal="left"/>
    </xf>
    <xf numFmtId="3" fontId="5" fillId="0" borderId="4" xfId="0" applyNumberFormat="1" applyFont="1" applyBorder="1" applyAlignment="1">
      <alignment vertical="center"/>
    </xf>
    <xf numFmtId="0" fontId="5" fillId="0" borderId="36" xfId="0" applyFont="1" applyBorder="1" applyAlignment="1">
      <alignment horizontal="right"/>
    </xf>
    <xf numFmtId="49" fontId="0" fillId="0" borderId="36" xfId="0" applyNumberFormat="1" applyBorder="1" applyAlignment="1">
      <alignment horizontal="right"/>
    </xf>
    <xf numFmtId="49" fontId="5" fillId="0" borderId="36" xfId="0" applyNumberFormat="1" applyFont="1" applyBorder="1" applyAlignment="1">
      <alignment horizontal="right"/>
    </xf>
    <xf numFmtId="49" fontId="35" fillId="0" borderId="36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right"/>
    </xf>
    <xf numFmtId="0" fontId="13" fillId="0" borderId="43" xfId="0" applyFont="1" applyBorder="1"/>
    <xf numFmtId="3" fontId="0" fillId="0" borderId="43" xfId="0" applyNumberFormat="1" applyBorder="1"/>
    <xf numFmtId="49" fontId="5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3" fontId="33" fillId="0" borderId="0" xfId="0" applyNumberFormat="1" applyFont="1"/>
    <xf numFmtId="49" fontId="36" fillId="0" borderId="0" xfId="0" applyNumberFormat="1" applyFont="1"/>
    <xf numFmtId="0" fontId="33" fillId="3" borderId="41" xfId="0" applyFont="1" applyFill="1" applyBorder="1" applyAlignment="1">
      <alignment horizontal="center" vertical="center" wrapText="1"/>
    </xf>
    <xf numFmtId="4" fontId="5" fillId="0" borderId="0" xfId="0" applyNumberFormat="1" applyFont="1"/>
    <xf numFmtId="172" fontId="0" fillId="0" borderId="0" xfId="0" applyNumberFormat="1"/>
    <xf numFmtId="3" fontId="5" fillId="0" borderId="48" xfId="0" applyNumberFormat="1" applyFont="1" applyBorder="1" applyAlignment="1">
      <alignment horizontal="left"/>
    </xf>
    <xf numFmtId="3" fontId="5" fillId="0" borderId="48" xfId="0" applyNumberFormat="1" applyFont="1" applyBorder="1"/>
    <xf numFmtId="3" fontId="0" fillId="0" borderId="48" xfId="0" applyNumberFormat="1" applyBorder="1" applyAlignment="1">
      <alignment horizontal="left"/>
    </xf>
    <xf numFmtId="3" fontId="0" fillId="0" borderId="48" xfId="0" applyNumberFormat="1" applyBorder="1"/>
    <xf numFmtId="0" fontId="0" fillId="0" borderId="0" xfId="0" applyAlignment="1">
      <alignment horizontal="left"/>
    </xf>
    <xf numFmtId="0" fontId="15" fillId="0" borderId="0" xfId="0" applyFont="1"/>
    <xf numFmtId="168" fontId="0" fillId="0" borderId="0" xfId="0" applyNumberFormat="1"/>
    <xf numFmtId="0" fontId="38" fillId="0" borderId="0" xfId="0" applyFont="1"/>
    <xf numFmtId="3" fontId="13" fillId="0" borderId="0" xfId="0" applyNumberFormat="1" applyFont="1"/>
    <xf numFmtId="4" fontId="1" fillId="0" borderId="0" xfId="0" applyNumberFormat="1" applyFont="1"/>
    <xf numFmtId="0" fontId="42" fillId="0" borderId="0" xfId="0" applyFont="1" applyAlignment="1">
      <alignment horizontal="center"/>
    </xf>
    <xf numFmtId="0" fontId="42" fillId="0" borderId="0" xfId="0" applyFont="1"/>
    <xf numFmtId="0" fontId="43" fillId="0" borderId="0" xfId="0" applyFont="1"/>
    <xf numFmtId="0" fontId="37" fillId="0" borderId="36" xfId="0" applyFont="1" applyBorder="1"/>
    <xf numFmtId="4" fontId="37" fillId="0" borderId="0" xfId="0" applyNumberFormat="1" applyFont="1"/>
    <xf numFmtId="0" fontId="7" fillId="0" borderId="0" xfId="0" applyFont="1"/>
    <xf numFmtId="0" fontId="3" fillId="0" borderId="0" xfId="0" applyFont="1"/>
    <xf numFmtId="0" fontId="49" fillId="0" borderId="0" xfId="0" applyFont="1"/>
    <xf numFmtId="3" fontId="50" fillId="0" borderId="0" xfId="0" applyNumberFormat="1" applyFont="1"/>
    <xf numFmtId="170" fontId="3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16" fillId="0" borderId="0" xfId="0" applyNumberFormat="1" applyFont="1"/>
    <xf numFmtId="0" fontId="37" fillId="0" borderId="16" xfId="0" applyFont="1" applyBorder="1"/>
    <xf numFmtId="0" fontId="44" fillId="0" borderId="16" xfId="0" applyFont="1" applyBorder="1"/>
    <xf numFmtId="170" fontId="51" fillId="0" borderId="0" xfId="0" applyNumberFormat="1" applyFont="1"/>
    <xf numFmtId="0" fontId="51" fillId="0" borderId="0" xfId="0" applyFont="1"/>
    <xf numFmtId="2" fontId="51" fillId="0" borderId="0" xfId="0" applyNumberFormat="1" applyFont="1"/>
    <xf numFmtId="0" fontId="10" fillId="0" borderId="0" xfId="0" applyFont="1"/>
    <xf numFmtId="0" fontId="0" fillId="0" borderId="57" xfId="0" applyBorder="1"/>
    <xf numFmtId="0" fontId="15" fillId="0" borderId="40" xfId="0" applyFont="1" applyBorder="1" applyAlignment="1">
      <alignment horizontal="center"/>
    </xf>
    <xf numFmtId="0" fontId="37" fillId="0" borderId="40" xfId="0" applyFont="1" applyBorder="1" applyAlignment="1">
      <alignment horizontal="center"/>
    </xf>
    <xf numFmtId="0" fontId="47" fillId="0" borderId="40" xfId="0" applyFont="1" applyBorder="1" applyAlignment="1">
      <alignment horizontal="left"/>
    </xf>
    <xf numFmtId="0" fontId="44" fillId="0" borderId="40" xfId="0" applyFont="1" applyBorder="1" applyAlignment="1">
      <alignment horizontal="left"/>
    </xf>
    <xf numFmtId="0" fontId="44" fillId="0" borderId="40" xfId="0" applyFont="1" applyBorder="1"/>
    <xf numFmtId="0" fontId="37" fillId="0" borderId="40" xfId="0" applyFont="1" applyBorder="1" applyAlignment="1">
      <alignment horizontal="center" vertical="center" wrapText="1"/>
    </xf>
    <xf numFmtId="0" fontId="47" fillId="0" borderId="40" xfId="0" applyFont="1" applyBorder="1"/>
    <xf numFmtId="0" fontId="47" fillId="0" borderId="0" xfId="0" applyFont="1"/>
    <xf numFmtId="3" fontId="44" fillId="0" borderId="0" xfId="0" applyNumberFormat="1" applyFont="1"/>
    <xf numFmtId="0" fontId="53" fillId="4" borderId="0" xfId="0" applyFont="1" applyFill="1" applyAlignment="1">
      <alignment horizontal="center"/>
    </xf>
    <xf numFmtId="4" fontId="54" fillId="0" borderId="0" xfId="0" applyNumberFormat="1" applyFont="1"/>
    <xf numFmtId="4" fontId="55" fillId="0" borderId="0" xfId="0" applyNumberFormat="1" applyFont="1"/>
    <xf numFmtId="3" fontId="5" fillId="0" borderId="0" xfId="0" applyNumberFormat="1" applyFont="1" applyAlignment="1">
      <alignment horizontal="center"/>
    </xf>
    <xf numFmtId="4" fontId="56" fillId="0" borderId="0" xfId="0" applyNumberFormat="1" applyFont="1"/>
    <xf numFmtId="4" fontId="57" fillId="0" borderId="0" xfId="0" applyNumberFormat="1" applyFont="1"/>
    <xf numFmtId="4" fontId="58" fillId="0" borderId="0" xfId="0" applyNumberFormat="1" applyFont="1"/>
    <xf numFmtId="3" fontId="59" fillId="3" borderId="0" xfId="0" applyNumberFormat="1" applyFont="1" applyFill="1"/>
    <xf numFmtId="3" fontId="60" fillId="0" borderId="0" xfId="0" applyNumberFormat="1" applyFont="1"/>
    <xf numFmtId="0" fontId="61" fillId="0" borderId="0" xfId="0" applyFont="1"/>
    <xf numFmtId="4" fontId="61" fillId="0" borderId="0" xfId="0" applyNumberFormat="1" applyFont="1"/>
    <xf numFmtId="0" fontId="62" fillId="0" borderId="0" xfId="0" applyFont="1" applyAlignment="1">
      <alignment horizontal="center"/>
    </xf>
    <xf numFmtId="0" fontId="62" fillId="0" borderId="0" xfId="0" applyFont="1"/>
    <xf numFmtId="0" fontId="63" fillId="0" borderId="0" xfId="0" applyFont="1"/>
    <xf numFmtId="0" fontId="37" fillId="0" borderId="16" xfId="0" applyFont="1" applyBorder="1" applyAlignment="1">
      <alignment horizontal="left"/>
    </xf>
    <xf numFmtId="0" fontId="44" fillId="0" borderId="19" xfId="0" applyFont="1" applyBorder="1"/>
    <xf numFmtId="0" fontId="44" fillId="0" borderId="27" xfId="0" applyFont="1" applyBorder="1"/>
    <xf numFmtId="0" fontId="41" fillId="0" borderId="0" xfId="0" applyFont="1"/>
    <xf numFmtId="0" fontId="65" fillId="0" borderId="0" xfId="0" applyFont="1"/>
    <xf numFmtId="4" fontId="63" fillId="0" borderId="0" xfId="0" applyNumberFormat="1" applyFont="1"/>
    <xf numFmtId="0" fontId="66" fillId="0" borderId="0" xfId="0" applyFont="1"/>
    <xf numFmtId="168" fontId="44" fillId="0" borderId="11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3" fontId="71" fillId="0" borderId="0" xfId="0" applyNumberFormat="1" applyFont="1" applyAlignment="1">
      <alignment horizontal="right" vertical="center"/>
    </xf>
    <xf numFmtId="3" fontId="71" fillId="0" borderId="7" xfId="0" applyNumberFormat="1" applyFont="1" applyBorder="1" applyAlignment="1">
      <alignment horizontal="right" vertical="center"/>
    </xf>
    <xf numFmtId="0" fontId="19" fillId="0" borderId="5" xfId="0" applyFont="1" applyBorder="1"/>
    <xf numFmtId="3" fontId="19" fillId="0" borderId="7" xfId="0" applyNumberFormat="1" applyFont="1" applyBorder="1" applyAlignment="1">
      <alignment horizontal="left"/>
    </xf>
    <xf numFmtId="3" fontId="19" fillId="0" borderId="0" xfId="0" applyNumberFormat="1" applyFont="1" applyAlignment="1">
      <alignment horizontal="left"/>
    </xf>
    <xf numFmtId="0" fontId="0" fillId="0" borderId="5" xfId="0" applyBorder="1" applyAlignment="1">
      <alignment vertical="center"/>
    </xf>
    <xf numFmtId="3" fontId="0" fillId="0" borderId="7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0" fontId="67" fillId="0" borderId="0" xfId="0" applyFont="1"/>
    <xf numFmtId="3" fontId="19" fillId="0" borderId="7" xfId="0" applyNumberFormat="1" applyFont="1" applyBorder="1" applyAlignment="1">
      <alignment horizontal="right"/>
    </xf>
    <xf numFmtId="3" fontId="19" fillId="0" borderId="0" xfId="0" applyNumberFormat="1" applyFont="1" applyAlignment="1">
      <alignment horizontal="right"/>
    </xf>
    <xf numFmtId="3" fontId="8" fillId="0" borderId="7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3" fontId="34" fillId="0" borderId="0" xfId="0" applyNumberFormat="1" applyFont="1" applyAlignment="1">
      <alignment horizontal="right" vertical="center"/>
    </xf>
    <xf numFmtId="3" fontId="34" fillId="0" borderId="7" xfId="0" applyNumberFormat="1" applyFont="1" applyBorder="1" applyAlignment="1">
      <alignment horizontal="right" vertical="center"/>
    </xf>
    <xf numFmtId="3" fontId="0" fillId="0" borderId="7" xfId="0" applyNumberFormat="1" applyBorder="1"/>
    <xf numFmtId="0" fontId="19" fillId="0" borderId="7" xfId="0" applyFont="1" applyBorder="1"/>
    <xf numFmtId="3" fontId="19" fillId="0" borderId="0" xfId="0" applyNumberFormat="1" applyFont="1"/>
    <xf numFmtId="0" fontId="73" fillId="0" borderId="0" xfId="5" applyFont="1"/>
    <xf numFmtId="0" fontId="73" fillId="0" borderId="0" xfId="5" applyFont="1" applyAlignment="1">
      <alignment horizontal="left"/>
    </xf>
    <xf numFmtId="0" fontId="74" fillId="0" borderId="0" xfId="5" applyFont="1" applyAlignment="1">
      <alignment horizontal="center"/>
    </xf>
    <xf numFmtId="0" fontId="72" fillId="0" borderId="0" xfId="5"/>
    <xf numFmtId="0" fontId="76" fillId="0" borderId="0" xfId="5" applyFont="1"/>
    <xf numFmtId="0" fontId="72" fillId="0" borderId="0" xfId="5" applyAlignment="1">
      <alignment horizontal="center"/>
    </xf>
    <xf numFmtId="0" fontId="72" fillId="0" borderId="48" xfId="5" applyBorder="1"/>
    <xf numFmtId="0" fontId="72" fillId="6" borderId="0" xfId="5" applyFill="1"/>
    <xf numFmtId="3" fontId="72" fillId="0" borderId="0" xfId="5" applyNumberFormat="1"/>
    <xf numFmtId="0" fontId="84" fillId="0" borderId="0" xfId="5" applyFont="1"/>
    <xf numFmtId="0" fontId="85" fillId="0" borderId="0" xfId="5" applyFont="1"/>
    <xf numFmtId="0" fontId="86" fillId="0" borderId="0" xfId="5" applyFont="1"/>
    <xf numFmtId="3" fontId="87" fillId="0" borderId="0" xfId="5" applyNumberFormat="1" applyFont="1" applyAlignment="1">
      <alignment horizontal="left"/>
    </xf>
    <xf numFmtId="0" fontId="84" fillId="0" borderId="0" xfId="5" applyFont="1" applyAlignment="1">
      <alignment horizontal="center"/>
    </xf>
    <xf numFmtId="0" fontId="85" fillId="0" borderId="0" xfId="5" applyFont="1" applyAlignment="1">
      <alignment horizontal="center"/>
    </xf>
    <xf numFmtId="170" fontId="47" fillId="0" borderId="0" xfId="0" applyNumberFormat="1" applyFont="1" applyAlignment="1">
      <alignment horizontal="center"/>
    </xf>
    <xf numFmtId="170" fontId="33" fillId="0" borderId="0" xfId="0" applyNumberFormat="1" applyFont="1" applyAlignment="1">
      <alignment horizontal="center"/>
    </xf>
    <xf numFmtId="168" fontId="5" fillId="0" borderId="41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8" fontId="0" fillId="0" borderId="41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19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4" fontId="5" fillId="0" borderId="0" xfId="0" applyNumberFormat="1" applyFont="1" applyAlignment="1">
      <alignment vertical="center"/>
    </xf>
    <xf numFmtId="3" fontId="64" fillId="0" borderId="0" xfId="0" applyNumberFormat="1" applyFont="1"/>
    <xf numFmtId="3" fontId="24" fillId="0" borderId="0" xfId="0" applyNumberFormat="1" applyFont="1"/>
    <xf numFmtId="3" fontId="28" fillId="0" borderId="0" xfId="0" applyNumberFormat="1" applyFont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" fontId="33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69" fontId="24" fillId="0" borderId="0" xfId="0" applyNumberFormat="1" applyFont="1"/>
    <xf numFmtId="168" fontId="0" fillId="0" borderId="0" xfId="0" applyNumberFormat="1" applyAlignment="1">
      <alignment horizontal="center"/>
    </xf>
    <xf numFmtId="4" fontId="2" fillId="0" borderId="0" xfId="0" applyNumberFormat="1" applyFont="1"/>
    <xf numFmtId="0" fontId="15" fillId="8" borderId="43" xfId="0" applyFont="1" applyFill="1" applyBorder="1" applyAlignment="1">
      <alignment horizontal="center" vertical="center"/>
    </xf>
    <xf numFmtId="0" fontId="15" fillId="8" borderId="4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168" fontId="8" fillId="0" borderId="15" xfId="0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/>
    </xf>
    <xf numFmtId="3" fontId="31" fillId="3" borderId="79" xfId="0" applyNumberFormat="1" applyFont="1" applyFill="1" applyBorder="1" applyAlignment="1">
      <alignment vertical="center"/>
    </xf>
    <xf numFmtId="170" fontId="2" fillId="0" borderId="0" xfId="0" applyNumberFormat="1" applyFont="1"/>
    <xf numFmtId="170" fontId="3" fillId="0" borderId="0" xfId="0" applyNumberFormat="1" applyFont="1"/>
    <xf numFmtId="0" fontId="15" fillId="8" borderId="64" xfId="0" applyFont="1" applyFill="1" applyBorder="1" applyAlignment="1">
      <alignment horizontal="center" vertical="center" wrapText="1"/>
    </xf>
    <xf numFmtId="0" fontId="15" fillId="8" borderId="64" xfId="0" applyFont="1" applyFill="1" applyBorder="1" applyAlignment="1">
      <alignment horizontal="center" vertical="center"/>
    </xf>
    <xf numFmtId="168" fontId="15" fillId="8" borderId="67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75" xfId="0" applyFont="1" applyFill="1" applyBorder="1" applyAlignment="1">
      <alignment horizontal="center" vertical="center" wrapText="1"/>
    </xf>
    <xf numFmtId="3" fontId="5" fillId="7" borderId="18" xfId="0" applyNumberFormat="1" applyFont="1" applyFill="1" applyBorder="1" applyAlignment="1">
      <alignment horizontal="center" vertical="center"/>
    </xf>
    <xf numFmtId="3" fontId="5" fillId="7" borderId="19" xfId="0" applyNumberFormat="1" applyFont="1" applyFill="1" applyBorder="1" applyAlignment="1">
      <alignment horizontal="center" vertical="center" wrapText="1"/>
    </xf>
    <xf numFmtId="3" fontId="5" fillId="7" borderId="18" xfId="0" applyNumberFormat="1" applyFont="1" applyFill="1" applyBorder="1" applyAlignment="1">
      <alignment horizontal="center" vertical="center" wrapText="1"/>
    </xf>
    <xf numFmtId="0" fontId="69" fillId="7" borderId="27" xfId="0" applyFont="1" applyFill="1" applyBorder="1"/>
    <xf numFmtId="0" fontId="68" fillId="7" borderId="0" xfId="0" applyFont="1" applyFill="1" applyAlignment="1">
      <alignment horizontal="center"/>
    </xf>
    <xf numFmtId="0" fontId="68" fillId="7" borderId="7" xfId="0" applyFont="1" applyFill="1" applyBorder="1" applyAlignment="1">
      <alignment horizontal="center"/>
    </xf>
    <xf numFmtId="0" fontId="69" fillId="7" borderId="29" xfId="0" applyFont="1" applyFill="1" applyBorder="1"/>
    <xf numFmtId="0" fontId="69" fillId="7" borderId="8" xfId="0" applyFont="1" applyFill="1" applyBorder="1"/>
    <xf numFmtId="0" fontId="15" fillId="8" borderId="56" xfId="0" applyFont="1" applyFill="1" applyBorder="1" applyAlignment="1">
      <alignment horizontal="center" vertical="center" wrapText="1"/>
    </xf>
    <xf numFmtId="0" fontId="19" fillId="0" borderId="8" xfId="0" applyFont="1" applyBorder="1"/>
    <xf numFmtId="0" fontId="8" fillId="0" borderId="5" xfId="0" applyFont="1" applyBorder="1" applyAlignment="1">
      <alignment horizontal="center"/>
    </xf>
    <xf numFmtId="170" fontId="8" fillId="0" borderId="74" xfId="0" applyNumberFormat="1" applyFont="1" applyBorder="1" applyAlignment="1">
      <alignment horizontal="center"/>
    </xf>
    <xf numFmtId="0" fontId="15" fillId="8" borderId="95" xfId="0" applyFont="1" applyFill="1" applyBorder="1" applyAlignment="1">
      <alignment horizontal="center" vertical="center" wrapText="1"/>
    </xf>
    <xf numFmtId="0" fontId="0" fillId="0" borderId="96" xfId="0" applyBorder="1"/>
    <xf numFmtId="0" fontId="5" fillId="0" borderId="97" xfId="0" applyFont="1" applyBorder="1"/>
    <xf numFmtId="0" fontId="37" fillId="0" borderId="97" xfId="0" applyFont="1" applyBorder="1"/>
    <xf numFmtId="0" fontId="37" fillId="0" borderId="96" xfId="0" applyFont="1" applyBorder="1" applyAlignment="1">
      <alignment horizontal="left"/>
    </xf>
    <xf numFmtId="0" fontId="37" fillId="0" borderId="97" xfId="0" applyFont="1" applyBorder="1" applyAlignment="1">
      <alignment horizontal="left"/>
    </xf>
    <xf numFmtId="0" fontId="44" fillId="0" borderId="97" xfId="0" applyFont="1" applyBorder="1" applyAlignment="1">
      <alignment horizontal="left"/>
    </xf>
    <xf numFmtId="0" fontId="44" fillId="0" borderId="97" xfId="0" applyFont="1" applyBorder="1"/>
    <xf numFmtId="164" fontId="37" fillId="0" borderId="97" xfId="1" applyFont="1" applyFill="1" applyBorder="1" applyAlignment="1" applyProtection="1"/>
    <xf numFmtId="0" fontId="44" fillId="0" borderId="96" xfId="0" applyFont="1" applyBorder="1" applyAlignment="1">
      <alignment horizontal="left"/>
    </xf>
    <xf numFmtId="0" fontId="37" fillId="0" borderId="99" xfId="0" applyFont="1" applyBorder="1" applyAlignment="1">
      <alignment horizontal="left"/>
    </xf>
    <xf numFmtId="0" fontId="44" fillId="0" borderId="100" xfId="0" applyFont="1" applyBorder="1"/>
    <xf numFmtId="0" fontId="78" fillId="8" borderId="94" xfId="5" applyFont="1" applyFill="1" applyBorder="1" applyAlignment="1">
      <alignment horizontal="center" vertical="center"/>
    </xf>
    <xf numFmtId="0" fontId="78" fillId="8" borderId="105" xfId="5" applyFont="1" applyFill="1" applyBorder="1" applyAlignment="1">
      <alignment horizontal="center" vertical="center" wrapText="1"/>
    </xf>
    <xf numFmtId="0" fontId="78" fillId="8" borderId="106" xfId="5" applyFont="1" applyFill="1" applyBorder="1" applyAlignment="1">
      <alignment horizontal="center" vertical="center" wrapText="1"/>
    </xf>
    <xf numFmtId="0" fontId="72" fillId="0" borderId="96" xfId="5" applyBorder="1"/>
    <xf numFmtId="0" fontId="72" fillId="0" borderId="97" xfId="5" applyBorder="1"/>
    <xf numFmtId="0" fontId="72" fillId="0" borderId="108" xfId="5" applyBorder="1"/>
    <xf numFmtId="0" fontId="79" fillId="0" borderId="97" xfId="5" applyFont="1" applyBorder="1" applyAlignment="1">
      <alignment horizontal="center"/>
    </xf>
    <xf numFmtId="173" fontId="79" fillId="0" borderId="98" xfId="5" applyNumberFormat="1" applyFont="1" applyBorder="1" applyAlignment="1">
      <alignment horizontal="center"/>
    </xf>
    <xf numFmtId="0" fontId="80" fillId="0" borderId="96" xfId="5" applyFont="1" applyBorder="1"/>
    <xf numFmtId="3" fontId="80" fillId="3" borderId="97" xfId="5" applyNumberFormat="1" applyFont="1" applyFill="1" applyBorder="1"/>
    <xf numFmtId="170" fontId="80" fillId="3" borderId="98" xfId="5" applyNumberFormat="1" applyFont="1" applyFill="1" applyBorder="1" applyAlignment="1">
      <alignment horizontal="center"/>
    </xf>
    <xf numFmtId="0" fontId="80" fillId="0" borderId="97" xfId="5" applyFont="1" applyBorder="1"/>
    <xf numFmtId="170" fontId="80" fillId="0" borderId="98" xfId="5" applyNumberFormat="1" applyFont="1" applyBorder="1" applyAlignment="1">
      <alignment horizontal="center"/>
    </xf>
    <xf numFmtId="0" fontId="80" fillId="3" borderId="96" xfId="5" applyFont="1" applyFill="1" applyBorder="1" applyAlignment="1">
      <alignment horizontal="left"/>
    </xf>
    <xf numFmtId="0" fontId="81" fillId="3" borderId="96" xfId="5" applyFont="1" applyFill="1" applyBorder="1" applyAlignment="1">
      <alignment horizontal="left"/>
    </xf>
    <xf numFmtId="0" fontId="81" fillId="3" borderId="97" xfId="5" applyFont="1" applyFill="1" applyBorder="1" applyAlignment="1">
      <alignment horizontal="left"/>
    </xf>
    <xf numFmtId="170" fontId="81" fillId="3" borderId="98" xfId="5" applyNumberFormat="1" applyFont="1" applyFill="1" applyBorder="1" applyAlignment="1">
      <alignment horizontal="center"/>
    </xf>
    <xf numFmtId="3" fontId="82" fillId="0" borderId="97" xfId="5" applyNumberFormat="1" applyFont="1" applyBorder="1"/>
    <xf numFmtId="170" fontId="82" fillId="3" borderId="98" xfId="5" applyNumberFormat="1" applyFont="1" applyFill="1" applyBorder="1" applyAlignment="1">
      <alignment horizontal="center"/>
    </xf>
    <xf numFmtId="0" fontId="82" fillId="3" borderId="96" xfId="5" applyFont="1" applyFill="1" applyBorder="1" applyAlignment="1">
      <alignment horizontal="left"/>
    </xf>
    <xf numFmtId="0" fontId="82" fillId="0" borderId="97" xfId="5" applyFont="1" applyBorder="1" applyAlignment="1">
      <alignment horizontal="left"/>
    </xf>
    <xf numFmtId="0" fontId="80" fillId="0" borderId="97" xfId="5" applyFont="1" applyBorder="1" applyAlignment="1">
      <alignment horizontal="left"/>
    </xf>
    <xf numFmtId="0" fontId="83" fillId="3" borderId="96" xfId="5" applyFont="1" applyFill="1" applyBorder="1" applyAlignment="1">
      <alignment horizontal="left"/>
    </xf>
    <xf numFmtId="0" fontId="80" fillId="3" borderId="105" xfId="5" applyFont="1" applyFill="1" applyBorder="1" applyAlignment="1">
      <alignment horizontal="left"/>
    </xf>
    <xf numFmtId="170" fontId="81" fillId="3" borderId="109" xfId="5" applyNumberFormat="1" applyFont="1" applyFill="1" applyBorder="1" applyAlignment="1">
      <alignment horizontal="center"/>
    </xf>
    <xf numFmtId="3" fontId="37" fillId="0" borderId="0" xfId="0" applyNumberFormat="1" applyFont="1" applyAlignment="1">
      <alignment horizontal="left" vertical="center"/>
    </xf>
    <xf numFmtId="3" fontId="37" fillId="0" borderId="0" xfId="0" applyNumberFormat="1" applyFont="1" applyAlignment="1">
      <alignment vertical="center"/>
    </xf>
    <xf numFmtId="168" fontId="37" fillId="0" borderId="0" xfId="0" applyNumberFormat="1" applyFont="1" applyAlignment="1">
      <alignment horizontal="center" vertical="center"/>
    </xf>
    <xf numFmtId="170" fontId="15" fillId="8" borderId="8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70" fontId="9" fillId="4" borderId="74" xfId="0" applyNumberFormat="1" applyFont="1" applyFill="1" applyBorder="1" applyAlignment="1">
      <alignment horizontal="center" vertical="center" wrapText="1"/>
    </xf>
    <xf numFmtId="0" fontId="9" fillId="3" borderId="85" xfId="0" applyFont="1" applyFill="1" applyBorder="1" applyAlignment="1">
      <alignment horizontal="center" vertical="center" wrapText="1"/>
    </xf>
    <xf numFmtId="0" fontId="47" fillId="0" borderId="85" xfId="0" applyFont="1" applyBorder="1" applyAlignment="1">
      <alignment horizontal="center"/>
    </xf>
    <xf numFmtId="0" fontId="37" fillId="0" borderId="5" xfId="0" applyFont="1" applyBorder="1"/>
    <xf numFmtId="170" fontId="37" fillId="0" borderId="74" xfId="0" applyNumberFormat="1" applyFont="1" applyBorder="1"/>
    <xf numFmtId="0" fontId="37" fillId="0" borderId="85" xfId="0" applyFont="1" applyBorder="1" applyAlignment="1">
      <alignment horizontal="center"/>
    </xf>
    <xf numFmtId="168" fontId="37" fillId="0" borderId="85" xfId="0" applyNumberFormat="1" applyFont="1" applyBorder="1" applyAlignment="1">
      <alignment horizontal="center"/>
    </xf>
    <xf numFmtId="0" fontId="47" fillId="0" borderId="5" xfId="0" applyFont="1" applyBorder="1"/>
    <xf numFmtId="170" fontId="47" fillId="0" borderId="74" xfId="0" applyNumberFormat="1" applyFont="1" applyBorder="1"/>
    <xf numFmtId="168" fontId="47" fillId="0" borderId="85" xfId="0" applyNumberFormat="1" applyFont="1" applyBorder="1" applyAlignment="1">
      <alignment horizontal="center"/>
    </xf>
    <xf numFmtId="170" fontId="44" fillId="0" borderId="74" xfId="0" applyNumberFormat="1" applyFont="1" applyBorder="1"/>
    <xf numFmtId="0" fontId="44" fillId="0" borderId="5" xfId="0" applyFont="1" applyBorder="1"/>
    <xf numFmtId="168" fontId="44" fillId="0" borderId="85" xfId="0" applyNumberFormat="1" applyFont="1" applyBorder="1" applyAlignment="1">
      <alignment horizontal="center"/>
    </xf>
    <xf numFmtId="170" fontId="46" fillId="0" borderId="74" xfId="0" applyNumberFormat="1" applyFont="1" applyBorder="1"/>
    <xf numFmtId="170" fontId="45" fillId="0" borderId="74" xfId="0" applyNumberFormat="1" applyFont="1" applyBorder="1"/>
    <xf numFmtId="170" fontId="44" fillId="0" borderId="74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70" fontId="8" fillId="0" borderId="8" xfId="0" applyNumberFormat="1" applyFont="1" applyBorder="1" applyAlignment="1">
      <alignment horizontal="center"/>
    </xf>
    <xf numFmtId="170" fontId="44" fillId="0" borderId="8" xfId="0" applyNumberFormat="1" applyFont="1" applyBorder="1"/>
    <xf numFmtId="170" fontId="5" fillId="0" borderId="0" xfId="0" applyNumberFormat="1" applyFont="1"/>
    <xf numFmtId="2" fontId="5" fillId="0" borderId="0" xfId="0" applyNumberFormat="1" applyFont="1"/>
    <xf numFmtId="170" fontId="7" fillId="0" borderId="0" xfId="0" applyNumberFormat="1" applyFont="1"/>
    <xf numFmtId="49" fontId="52" fillId="0" borderId="0" xfId="0" applyNumberFormat="1" applyFont="1"/>
    <xf numFmtId="1" fontId="0" fillId="0" borderId="0" xfId="0" applyNumberFormat="1"/>
    <xf numFmtId="0" fontId="15" fillId="8" borderId="117" xfId="0" applyFont="1" applyFill="1" applyBorder="1" applyAlignment="1">
      <alignment horizontal="center" vertical="center"/>
    </xf>
    <xf numFmtId="3" fontId="5" fillId="0" borderId="122" xfId="0" applyNumberFormat="1" applyFont="1" applyBorder="1" applyAlignment="1">
      <alignment horizontal="left" vertical="center"/>
    </xf>
    <xf numFmtId="3" fontId="5" fillId="0" borderId="122" xfId="0" applyNumberFormat="1" applyFont="1" applyBorder="1" applyAlignment="1">
      <alignment vertical="center"/>
    </xf>
    <xf numFmtId="170" fontId="5" fillId="0" borderId="112" xfId="0" applyNumberFormat="1" applyFont="1" applyBorder="1" applyAlignment="1">
      <alignment horizontal="center" vertical="center"/>
    </xf>
    <xf numFmtId="168" fontId="5" fillId="0" borderId="112" xfId="0" applyNumberFormat="1" applyFont="1" applyBorder="1" applyAlignment="1">
      <alignment horizontal="center" vertical="center"/>
    </xf>
    <xf numFmtId="3" fontId="37" fillId="0" borderId="122" xfId="0" applyNumberFormat="1" applyFont="1" applyBorder="1" applyAlignment="1">
      <alignment horizontal="left" vertical="center"/>
    </xf>
    <xf numFmtId="168" fontId="37" fillId="0" borderId="112" xfId="0" applyNumberFormat="1" applyFont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 wrapText="1"/>
    </xf>
    <xf numFmtId="3" fontId="15" fillId="8" borderId="48" xfId="0" applyNumberFormat="1" applyFont="1" applyFill="1" applyBorder="1" applyAlignment="1">
      <alignment horizontal="center" vertical="center"/>
    </xf>
    <xf numFmtId="3" fontId="15" fillId="8" borderId="48" xfId="0" applyNumberFormat="1" applyFont="1" applyFill="1" applyBorder="1" applyAlignment="1">
      <alignment horizontal="center" vertical="center" wrapText="1"/>
    </xf>
    <xf numFmtId="3" fontId="15" fillId="8" borderId="49" xfId="0" applyNumberFormat="1" applyFont="1" applyFill="1" applyBorder="1" applyAlignment="1">
      <alignment horizontal="center" vertical="center" wrapText="1"/>
    </xf>
    <xf numFmtId="3" fontId="15" fillId="8" borderId="85" xfId="0" applyNumberFormat="1" applyFont="1" applyFill="1" applyBorder="1" applyAlignment="1">
      <alignment horizontal="center" vertical="center" wrapText="1"/>
    </xf>
    <xf numFmtId="3" fontId="15" fillId="8" borderId="74" xfId="0" applyNumberFormat="1" applyFont="1" applyFill="1" applyBorder="1" applyAlignment="1">
      <alignment horizontal="center" vertical="center" wrapText="1"/>
    </xf>
    <xf numFmtId="0" fontId="78" fillId="0" borderId="0" xfId="5" applyFont="1"/>
    <xf numFmtId="0" fontId="80" fillId="3" borderId="0" xfId="5" applyFont="1" applyFill="1" applyAlignment="1">
      <alignment horizontal="left"/>
    </xf>
    <xf numFmtId="171" fontId="80" fillId="3" borderId="0" xfId="5" applyNumberFormat="1" applyFont="1" applyFill="1"/>
    <xf numFmtId="167" fontId="80" fillId="3" borderId="0" xfId="5" applyNumberFormat="1" applyFont="1" applyFill="1" applyAlignment="1">
      <alignment horizontal="right"/>
    </xf>
    <xf numFmtId="170" fontId="81" fillId="3" borderId="0" xfId="5" applyNumberFormat="1" applyFont="1" applyFill="1" applyAlignment="1">
      <alignment horizontal="center"/>
    </xf>
    <xf numFmtId="0" fontId="1" fillId="0" borderId="0" xfId="0" applyFont="1"/>
    <xf numFmtId="0" fontId="39" fillId="0" borderId="0" xfId="0" applyFont="1"/>
    <xf numFmtId="3" fontId="38" fillId="0" borderId="0" xfId="0" applyNumberFormat="1" applyFont="1"/>
    <xf numFmtId="3" fontId="28" fillId="0" borderId="0" xfId="0" applyNumberFormat="1" applyFont="1"/>
    <xf numFmtId="0" fontId="44" fillId="0" borderId="36" xfId="0" applyFont="1" applyBorder="1"/>
    <xf numFmtId="0" fontId="37" fillId="0" borderId="0" xfId="0" applyFont="1"/>
    <xf numFmtId="3" fontId="37" fillId="0" borderId="0" xfId="0" applyNumberFormat="1" applyFont="1"/>
    <xf numFmtId="0" fontId="48" fillId="0" borderId="0" xfId="0" applyFont="1"/>
    <xf numFmtId="3" fontId="47" fillId="0" borderId="0" xfId="0" applyNumberFormat="1" applyFont="1"/>
    <xf numFmtId="4" fontId="51" fillId="0" borderId="0" xfId="0" applyNumberFormat="1" applyFont="1"/>
    <xf numFmtId="4" fontId="3" fillId="0" borderId="0" xfId="0" applyNumberFormat="1" applyFont="1"/>
    <xf numFmtId="170" fontId="44" fillId="3" borderId="98" xfId="5" applyNumberFormat="1" applyFont="1" applyFill="1" applyBorder="1" applyAlignment="1">
      <alignment horizontal="center"/>
    </xf>
    <xf numFmtId="171" fontId="72" fillId="0" borderId="0" xfId="5" applyNumberFormat="1"/>
    <xf numFmtId="167" fontId="37" fillId="3" borderId="0" xfId="5" applyNumberFormat="1" applyFont="1" applyFill="1" applyAlignment="1">
      <alignment horizontal="right"/>
    </xf>
    <xf numFmtId="3" fontId="49" fillId="0" borderId="0" xfId="5" applyNumberFormat="1" applyFont="1"/>
    <xf numFmtId="0" fontId="44" fillId="0" borderId="128" xfId="0" applyFont="1" applyBorder="1"/>
    <xf numFmtId="4" fontId="15" fillId="8" borderId="117" xfId="0" applyNumberFormat="1" applyFont="1" applyFill="1" applyBorder="1" applyAlignment="1">
      <alignment horizontal="center" vertical="center"/>
    </xf>
    <xf numFmtId="4" fontId="33" fillId="0" borderId="0" xfId="0" applyNumberFormat="1" applyFont="1"/>
    <xf numFmtId="4" fontId="28" fillId="0" borderId="0" xfId="0" applyNumberFormat="1" applyFont="1"/>
    <xf numFmtId="4" fontId="15" fillId="8" borderId="116" xfId="0" applyNumberFormat="1" applyFont="1" applyFill="1" applyBorder="1" applyAlignment="1">
      <alignment horizontal="center" vertical="center" wrapText="1"/>
    </xf>
    <xf numFmtId="4" fontId="28" fillId="0" borderId="0" xfId="0" applyNumberFormat="1" applyFont="1" applyAlignment="1">
      <alignment horizontal="right"/>
    </xf>
    <xf numFmtId="4" fontId="15" fillId="8" borderId="39" xfId="0" applyNumberFormat="1" applyFont="1" applyFill="1" applyBorder="1" applyAlignment="1">
      <alignment horizontal="center" vertical="center" wrapText="1"/>
    </xf>
    <xf numFmtId="4" fontId="15" fillId="8" borderId="84" xfId="0" applyNumberFormat="1" applyFont="1" applyFill="1" applyBorder="1" applyAlignment="1">
      <alignment horizontal="center" vertical="center" wrapText="1"/>
    </xf>
    <xf numFmtId="4" fontId="31" fillId="0" borderId="0" xfId="0" applyNumberFormat="1" applyFont="1"/>
    <xf numFmtId="4" fontId="5" fillId="0" borderId="112" xfId="0" applyNumberFormat="1" applyFont="1" applyBorder="1" applyAlignment="1">
      <alignment horizontal="center" vertical="center"/>
    </xf>
    <xf numFmtId="0" fontId="95" fillId="0" borderId="0" xfId="0" applyFont="1"/>
    <xf numFmtId="0" fontId="96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center"/>
    </xf>
    <xf numFmtId="4" fontId="15" fillId="8" borderId="94" xfId="0" applyNumberFormat="1" applyFont="1" applyFill="1" applyBorder="1" applyAlignment="1">
      <alignment horizontal="center" vertical="center" wrapText="1"/>
    </xf>
    <xf numFmtId="3" fontId="15" fillId="8" borderId="93" xfId="0" applyNumberFormat="1" applyFont="1" applyFill="1" applyBorder="1" applyAlignment="1">
      <alignment horizontal="center" vertical="center" wrapText="1"/>
    </xf>
    <xf numFmtId="3" fontId="41" fillId="0" borderId="0" xfId="0" applyNumberFormat="1" applyFont="1"/>
    <xf numFmtId="0" fontId="98" fillId="0" borderId="0" xfId="0" applyFont="1"/>
    <xf numFmtId="0" fontId="97" fillId="0" borderId="0" xfId="0" applyFont="1"/>
    <xf numFmtId="3" fontId="46" fillId="0" borderId="97" xfId="5" applyNumberFormat="1" applyFont="1" applyBorder="1" applyAlignment="1">
      <alignment horizontal="right"/>
    </xf>
    <xf numFmtId="0" fontId="45" fillId="0" borderId="97" xfId="5" applyFont="1" applyBorder="1" applyAlignment="1">
      <alignment horizontal="left"/>
    </xf>
    <xf numFmtId="3" fontId="45" fillId="0" borderId="97" xfId="5" applyNumberFormat="1" applyFont="1" applyBorder="1"/>
    <xf numFmtId="0" fontId="45" fillId="3" borderId="97" xfId="5" applyFont="1" applyFill="1" applyBorder="1" applyAlignment="1">
      <alignment horizontal="left"/>
    </xf>
    <xf numFmtId="3" fontId="45" fillId="3" borderId="97" xfId="5" applyNumberFormat="1" applyFont="1" applyFill="1" applyBorder="1"/>
    <xf numFmtId="3" fontId="46" fillId="3" borderId="97" xfId="5" applyNumberFormat="1" applyFont="1" applyFill="1" applyBorder="1"/>
    <xf numFmtId="0" fontId="99" fillId="3" borderId="97" xfId="5" applyFont="1" applyFill="1" applyBorder="1" applyAlignment="1">
      <alignment horizontal="left"/>
    </xf>
    <xf numFmtId="4" fontId="7" fillId="0" borderId="0" xfId="0" applyNumberFormat="1" applyFont="1"/>
    <xf numFmtId="0" fontId="90" fillId="0" borderId="36" xfId="0" applyFont="1" applyBorder="1"/>
    <xf numFmtId="0" fontId="46" fillId="0" borderId="36" xfId="0" applyFont="1" applyBorder="1"/>
    <xf numFmtId="3" fontId="33" fillId="0" borderId="4" xfId="0" applyNumberFormat="1" applyFont="1" applyBorder="1" applyAlignment="1">
      <alignment horizontal="center" vertical="center"/>
    </xf>
    <xf numFmtId="3" fontId="33" fillId="0" borderId="45" xfId="0" applyNumberFormat="1" applyFont="1" applyBorder="1" applyAlignment="1">
      <alignment horizontal="center" vertical="center"/>
    </xf>
    <xf numFmtId="3" fontId="33" fillId="3" borderId="4" xfId="0" applyNumberFormat="1" applyFont="1" applyFill="1" applyBorder="1" applyAlignment="1">
      <alignment horizontal="center" vertical="center" wrapText="1"/>
    </xf>
    <xf numFmtId="3" fontId="33" fillId="3" borderId="4" xfId="0" applyNumberFormat="1" applyFont="1" applyFill="1" applyBorder="1" applyAlignment="1">
      <alignment horizontal="center" vertical="center"/>
    </xf>
    <xf numFmtId="3" fontId="0" fillId="0" borderId="57" xfId="0" applyNumberFormat="1" applyBorder="1"/>
    <xf numFmtId="3" fontId="15" fillId="8" borderId="64" xfId="0" applyNumberFormat="1" applyFont="1" applyFill="1" applyBorder="1" applyAlignment="1">
      <alignment horizontal="center" vertical="center"/>
    </xf>
    <xf numFmtId="0" fontId="37" fillId="3" borderId="92" xfId="5" applyFont="1" applyFill="1" applyBorder="1" applyAlignment="1">
      <alignment horizontal="left"/>
    </xf>
    <xf numFmtId="4" fontId="15" fillId="8" borderId="46" xfId="0" applyNumberFormat="1" applyFont="1" applyFill="1" applyBorder="1" applyAlignment="1">
      <alignment horizontal="center" vertical="center" wrapText="1"/>
    </xf>
    <xf numFmtId="3" fontId="0" fillId="0" borderId="85" xfId="0" applyNumberFormat="1" applyBorder="1" applyAlignment="1">
      <alignment horizontal="right"/>
    </xf>
    <xf numFmtId="4" fontId="40" fillId="0" borderId="0" xfId="0" applyNumberFormat="1" applyFont="1" applyAlignment="1">
      <alignment horizontal="right"/>
    </xf>
    <xf numFmtId="4" fontId="64" fillId="0" borderId="0" xfId="0" applyNumberFormat="1" applyFont="1"/>
    <xf numFmtId="4" fontId="40" fillId="0" borderId="0" xfId="0" applyNumberFormat="1" applyFont="1"/>
    <xf numFmtId="4" fontId="0" fillId="0" borderId="43" xfId="0" applyNumberFormat="1" applyBorder="1"/>
    <xf numFmtId="4" fontId="0" fillId="0" borderId="44" xfId="0" applyNumberFormat="1" applyBorder="1"/>
    <xf numFmtId="3" fontId="31" fillId="3" borderId="41" xfId="0" applyNumberFormat="1" applyFont="1" applyFill="1" applyBorder="1" applyAlignment="1">
      <alignment vertical="center"/>
    </xf>
    <xf numFmtId="3" fontId="31" fillId="3" borderId="9" xfId="0" applyNumberFormat="1" applyFont="1" applyFill="1" applyBorder="1" applyAlignment="1">
      <alignment vertical="center"/>
    </xf>
    <xf numFmtId="3" fontId="10" fillId="0" borderId="17" xfId="0" applyNumberFormat="1" applyFont="1" applyBorder="1" applyAlignment="1">
      <alignment horizontal="left" vertical="center"/>
    </xf>
    <xf numFmtId="3" fontId="8" fillId="0" borderId="20" xfId="0" applyNumberFormat="1" applyFont="1" applyBorder="1" applyAlignment="1">
      <alignment horizontal="center" vertical="center"/>
    </xf>
    <xf numFmtId="168" fontId="8" fillId="0" borderId="31" xfId="0" applyNumberFormat="1" applyFont="1" applyBorder="1" applyAlignment="1">
      <alignment horizontal="center" vertical="center"/>
    </xf>
    <xf numFmtId="168" fontId="31" fillId="0" borderId="131" xfId="0" applyNumberFormat="1" applyFont="1" applyBorder="1" applyAlignment="1">
      <alignment horizontal="center" vertical="center"/>
    </xf>
    <xf numFmtId="168" fontId="15" fillId="8" borderId="8" xfId="0" applyNumberFormat="1" applyFont="1" applyFill="1" applyBorder="1" applyAlignment="1">
      <alignment horizontal="center" vertical="center" wrapText="1"/>
    </xf>
    <xf numFmtId="168" fontId="15" fillId="8" borderId="8" xfId="0" applyNumberFormat="1" applyFont="1" applyFill="1" applyBorder="1" applyAlignment="1">
      <alignment horizontal="center" vertical="center"/>
    </xf>
    <xf numFmtId="168" fontId="9" fillId="4" borderId="74" xfId="0" applyNumberFormat="1" applyFont="1" applyFill="1" applyBorder="1" applyAlignment="1">
      <alignment horizontal="center" vertical="center" wrapText="1"/>
    </xf>
    <xf numFmtId="168" fontId="9" fillId="3" borderId="74" xfId="0" applyNumberFormat="1" applyFont="1" applyFill="1" applyBorder="1" applyAlignment="1">
      <alignment horizontal="center" vertical="center" wrapText="1"/>
    </xf>
    <xf numFmtId="168" fontId="9" fillId="3" borderId="74" xfId="0" applyNumberFormat="1" applyFont="1" applyFill="1" applyBorder="1"/>
    <xf numFmtId="168" fontId="9" fillId="3" borderId="74" xfId="0" applyNumberFormat="1" applyFont="1" applyFill="1" applyBorder="1" applyAlignment="1">
      <alignment horizontal="center"/>
    </xf>
    <xf numFmtId="168" fontId="47" fillId="0" borderId="74" xfId="0" applyNumberFormat="1" applyFont="1" applyBorder="1" applyAlignment="1">
      <alignment horizontal="center"/>
    </xf>
    <xf numFmtId="168" fontId="47" fillId="0" borderId="74" xfId="0" applyNumberFormat="1" applyFont="1" applyBorder="1"/>
    <xf numFmtId="168" fontId="37" fillId="0" borderId="74" xfId="0" applyNumberFormat="1" applyFont="1" applyBorder="1"/>
    <xf numFmtId="170" fontId="44" fillId="0" borderId="8" xfId="0" applyNumberFormat="1" applyFont="1" applyBorder="1" applyAlignment="1">
      <alignment horizont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left" vertical="center"/>
    </xf>
    <xf numFmtId="3" fontId="11" fillId="0" borderId="17" xfId="0" applyNumberFormat="1" applyFont="1" applyBorder="1" applyAlignment="1">
      <alignment vertical="center"/>
    </xf>
    <xf numFmtId="3" fontId="8" fillId="0" borderId="25" xfId="0" applyNumberFormat="1" applyFont="1" applyBorder="1" applyAlignment="1">
      <alignment horizontal="left" vertical="center"/>
    </xf>
    <xf numFmtId="166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166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168" fontId="8" fillId="0" borderId="30" xfId="0" applyNumberFormat="1" applyFont="1" applyBorder="1" applyAlignment="1">
      <alignment horizontal="center" vertical="center"/>
    </xf>
    <xf numFmtId="168" fontId="10" fillId="0" borderId="30" xfId="0" applyNumberFormat="1" applyFont="1" applyBorder="1" applyAlignment="1">
      <alignment horizontal="center" vertical="center"/>
    </xf>
    <xf numFmtId="168" fontId="11" fillId="0" borderId="30" xfId="0" applyNumberFormat="1" applyFont="1" applyBorder="1" applyAlignment="1">
      <alignment horizontal="center" vertical="center"/>
    </xf>
    <xf numFmtId="168" fontId="8" fillId="0" borderId="32" xfId="0" applyNumberFormat="1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3" fontId="12" fillId="0" borderId="17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10" fillId="0" borderId="71" xfId="0" applyNumberFormat="1" applyFont="1" applyBorder="1" applyAlignment="1">
      <alignment horizontal="right"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3" fontId="7" fillId="0" borderId="81" xfId="0" applyNumberFormat="1" applyFont="1" applyBorder="1" applyAlignment="1">
      <alignment vertical="center"/>
    </xf>
    <xf numFmtId="3" fontId="7" fillId="0" borderId="76" xfId="0" applyNumberFormat="1" applyFont="1" applyBorder="1" applyAlignment="1">
      <alignment vertical="center"/>
    </xf>
    <xf numFmtId="168" fontId="0" fillId="0" borderId="85" xfId="0" applyNumberFormat="1" applyBorder="1" applyAlignment="1">
      <alignment horizontal="center" vertical="center"/>
    </xf>
    <xf numFmtId="4" fontId="31" fillId="0" borderId="0" xfId="0" applyNumberFormat="1" applyFont="1" applyAlignment="1">
      <alignment vertical="center"/>
    </xf>
    <xf numFmtId="4" fontId="32" fillId="0" borderId="0" xfId="0" applyNumberFormat="1" applyFont="1"/>
    <xf numFmtId="4" fontId="7" fillId="3" borderId="0" xfId="0" applyNumberFormat="1" applyFont="1" applyFill="1"/>
    <xf numFmtId="168" fontId="7" fillId="0" borderId="131" xfId="0" applyNumberFormat="1" applyFont="1" applyBorder="1" applyAlignment="1">
      <alignment horizontal="center" vertical="center"/>
    </xf>
    <xf numFmtId="168" fontId="44" fillId="0" borderId="98" xfId="0" applyNumberFormat="1" applyFont="1" applyBorder="1" applyAlignment="1">
      <alignment horizontal="center" vertical="center"/>
    </xf>
    <xf numFmtId="3" fontId="31" fillId="3" borderId="42" xfId="0" applyNumberFormat="1" applyFont="1" applyFill="1" applyBorder="1" applyAlignment="1">
      <alignment vertical="center"/>
    </xf>
    <xf numFmtId="168" fontId="31" fillId="0" borderId="85" xfId="0" applyNumberFormat="1" applyFont="1" applyBorder="1" applyAlignment="1">
      <alignment horizontal="center" vertical="center"/>
    </xf>
    <xf numFmtId="4" fontId="32" fillId="0" borderId="0" xfId="0" applyNumberFormat="1" applyFont="1" applyAlignment="1">
      <alignment vertical="center"/>
    </xf>
    <xf numFmtId="3" fontId="7" fillId="0" borderId="10" xfId="0" applyNumberFormat="1" applyFont="1" applyBorder="1" applyAlignment="1">
      <alignment vertical="center"/>
    </xf>
    <xf numFmtId="3" fontId="7" fillId="3" borderId="38" xfId="0" applyNumberFormat="1" applyFont="1" applyFill="1" applyBorder="1" applyAlignment="1">
      <alignment vertical="center"/>
    </xf>
    <xf numFmtId="3" fontId="31" fillId="3" borderId="0" xfId="0" applyNumberFormat="1" applyFont="1" applyFill="1" applyAlignment="1">
      <alignment vertical="center"/>
    </xf>
    <xf numFmtId="0" fontId="0" fillId="0" borderId="11" xfId="0" applyBorder="1" applyAlignment="1">
      <alignment vertical="center"/>
    </xf>
    <xf numFmtId="3" fontId="31" fillId="3" borderId="4" xfId="0" applyNumberFormat="1" applyFont="1" applyFill="1" applyBorder="1" applyAlignment="1">
      <alignment vertical="center"/>
    </xf>
    <xf numFmtId="3" fontId="31" fillId="3" borderId="7" xfId="0" applyNumberFormat="1" applyFont="1" applyFill="1" applyBorder="1" applyAlignment="1">
      <alignment vertical="center"/>
    </xf>
    <xf numFmtId="3" fontId="7" fillId="3" borderId="79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10" fillId="0" borderId="16" xfId="0" applyNumberFormat="1" applyFont="1" applyBorder="1" applyAlignment="1">
      <alignment horizontal="center" vertical="center"/>
    </xf>
    <xf numFmtId="3" fontId="8" fillId="0" borderId="2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3" fontId="12" fillId="0" borderId="16" xfId="0" applyNumberFormat="1" applyFont="1" applyBorder="1" applyAlignment="1">
      <alignment horizontal="center" vertical="center"/>
    </xf>
    <xf numFmtId="3" fontId="11" fillId="0" borderId="20" xfId="0" applyNumberFormat="1" applyFont="1" applyBorder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5" fillId="0" borderId="36" xfId="0" applyFont="1" applyBorder="1"/>
    <xf numFmtId="0" fontId="45" fillId="0" borderId="0" xfId="0" applyFont="1"/>
    <xf numFmtId="0" fontId="45" fillId="0" borderId="76" xfId="0" applyFont="1" applyBorder="1"/>
    <xf numFmtId="3" fontId="5" fillId="0" borderId="125" xfId="0" applyNumberFormat="1" applyFont="1" applyBorder="1" applyAlignment="1">
      <alignment vertical="center"/>
    </xf>
    <xf numFmtId="3" fontId="80" fillId="0" borderId="97" xfId="5" applyNumberFormat="1" applyFont="1" applyBorder="1"/>
    <xf numFmtId="3" fontId="81" fillId="3" borderId="97" xfId="5" applyNumberFormat="1" applyFont="1" applyFill="1" applyBorder="1"/>
    <xf numFmtId="3" fontId="82" fillId="0" borderId="97" xfId="5" applyNumberFormat="1" applyFont="1" applyBorder="1" applyAlignment="1">
      <alignment horizontal="left"/>
    </xf>
    <xf numFmtId="3" fontId="80" fillId="0" borderId="97" xfId="5" applyNumberFormat="1" applyFont="1" applyBorder="1" applyAlignment="1">
      <alignment horizontal="left"/>
    </xf>
    <xf numFmtId="3" fontId="80" fillId="0" borderId="97" xfId="5" applyNumberFormat="1" applyFont="1" applyBorder="1" applyAlignment="1">
      <alignment horizontal="right"/>
    </xf>
    <xf numFmtId="3" fontId="46" fillId="0" borderId="97" xfId="5" applyNumberFormat="1" applyFont="1" applyBorder="1"/>
    <xf numFmtId="3" fontId="45" fillId="0" borderId="97" xfId="5" applyNumberFormat="1" applyFont="1" applyBorder="1" applyAlignment="1">
      <alignment horizontal="left"/>
    </xf>
    <xf numFmtId="3" fontId="45" fillId="3" borderId="97" xfId="5" applyNumberFormat="1" applyFont="1" applyFill="1" applyBorder="1" applyAlignment="1">
      <alignment horizontal="left"/>
    </xf>
    <xf numFmtId="3" fontId="99" fillId="3" borderId="97" xfId="5" applyNumberFormat="1" applyFont="1" applyFill="1" applyBorder="1" applyAlignment="1">
      <alignment horizontal="left"/>
    </xf>
    <xf numFmtId="3" fontId="88" fillId="5" borderId="97" xfId="5" applyNumberFormat="1" applyFont="1" applyFill="1" applyBorder="1"/>
    <xf numFmtId="3" fontId="88" fillId="3" borderId="97" xfId="5" applyNumberFormat="1" applyFont="1" applyFill="1" applyBorder="1"/>
    <xf numFmtId="3" fontId="80" fillId="3" borderId="105" xfId="5" applyNumberFormat="1" applyFont="1" applyFill="1" applyBorder="1" applyAlignment="1">
      <alignment horizontal="left"/>
    </xf>
    <xf numFmtId="3" fontId="80" fillId="3" borderId="105" xfId="5" applyNumberFormat="1" applyFont="1" applyFill="1" applyBorder="1"/>
    <xf numFmtId="0" fontId="47" fillId="0" borderId="140" xfId="0" applyFont="1" applyBorder="1"/>
    <xf numFmtId="3" fontId="10" fillId="0" borderId="0" xfId="0" applyNumberFormat="1" applyFont="1" applyAlignment="1">
      <alignment horizontal="center" vertical="center"/>
    </xf>
    <xf numFmtId="3" fontId="10" fillId="0" borderId="139" xfId="0" applyNumberFormat="1" applyFont="1" applyBorder="1" applyAlignment="1">
      <alignment vertical="center"/>
    </xf>
    <xf numFmtId="168" fontId="10" fillId="0" borderId="141" xfId="0" applyNumberFormat="1" applyFont="1" applyBorder="1" applyAlignment="1">
      <alignment horizontal="center" vertical="center"/>
    </xf>
    <xf numFmtId="3" fontId="5" fillId="0" borderId="121" xfId="0" applyNumberFormat="1" applyFont="1" applyBorder="1" applyAlignment="1">
      <alignment horizontal="center" vertical="center"/>
    </xf>
    <xf numFmtId="3" fontId="5" fillId="0" borderId="47" xfId="0" applyNumberFormat="1" applyFon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7" xfId="0" applyNumberFormat="1" applyBorder="1" applyAlignment="1">
      <alignment horizontal="center" vertical="center" wrapText="1"/>
    </xf>
    <xf numFmtId="3" fontId="0" fillId="0" borderId="121" xfId="0" applyNumberFormat="1" applyBorder="1" applyAlignment="1">
      <alignment horizontal="center"/>
    </xf>
    <xf numFmtId="167" fontId="80" fillId="3" borderId="105" xfId="5" applyNumberFormat="1" applyFont="1" applyFill="1" applyBorder="1" applyAlignment="1">
      <alignment horizontal="right"/>
    </xf>
    <xf numFmtId="167" fontId="80" fillId="0" borderId="97" xfId="5" applyNumberFormat="1" applyFont="1" applyBorder="1" applyAlignment="1">
      <alignment horizontal="right"/>
    </xf>
    <xf numFmtId="3" fontId="7" fillId="0" borderId="34" xfId="0" applyNumberFormat="1" applyFont="1" applyBorder="1" applyAlignment="1">
      <alignment vertical="center"/>
    </xf>
    <xf numFmtId="3" fontId="31" fillId="0" borderId="35" xfId="0" applyNumberFormat="1" applyFont="1" applyBorder="1" applyAlignment="1">
      <alignment vertical="center"/>
    </xf>
    <xf numFmtId="3" fontId="31" fillId="0" borderId="0" xfId="0" applyNumberFormat="1" applyFont="1" applyAlignment="1">
      <alignment vertical="center"/>
    </xf>
    <xf numFmtId="3" fontId="31" fillId="3" borderId="35" xfId="0" applyNumberFormat="1" applyFont="1" applyFill="1" applyBorder="1" applyAlignment="1">
      <alignment vertical="center"/>
    </xf>
    <xf numFmtId="3" fontId="32" fillId="0" borderId="35" xfId="0" applyNumberFormat="1" applyFont="1" applyBorder="1" applyAlignment="1">
      <alignment vertical="center"/>
    </xf>
    <xf numFmtId="3" fontId="31" fillId="0" borderId="65" xfId="0" applyNumberFormat="1" applyFont="1" applyBorder="1" applyAlignment="1">
      <alignment vertical="center" wrapText="1"/>
    </xf>
    <xf numFmtId="3" fontId="0" fillId="0" borderId="8" xfId="0" applyNumberForma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7" fillId="0" borderId="79" xfId="0" applyNumberFormat="1" applyFont="1" applyBorder="1" applyAlignment="1">
      <alignment vertical="center"/>
    </xf>
    <xf numFmtId="3" fontId="7" fillId="0" borderId="131" xfId="0" applyNumberFormat="1" applyFont="1" applyBorder="1" applyAlignment="1">
      <alignment vertical="center"/>
    </xf>
    <xf numFmtId="3" fontId="32" fillId="0" borderId="0" xfId="0" applyNumberFormat="1" applyFont="1" applyAlignment="1">
      <alignment vertical="center"/>
    </xf>
    <xf numFmtId="3" fontId="31" fillId="0" borderId="65" xfId="0" applyNumberFormat="1" applyFont="1" applyBorder="1" applyAlignment="1">
      <alignment vertical="center"/>
    </xf>
    <xf numFmtId="3" fontId="31" fillId="3" borderId="40" xfId="0" applyNumberFormat="1" applyFont="1" applyFill="1" applyBorder="1" applyAlignment="1">
      <alignment vertical="center"/>
    </xf>
    <xf numFmtId="3" fontId="31" fillId="3" borderId="80" xfId="0" applyNumberFormat="1" applyFont="1" applyFill="1" applyBorder="1" applyAlignment="1">
      <alignment vertical="center"/>
    </xf>
    <xf numFmtId="3" fontId="31" fillId="0" borderId="80" xfId="0" applyNumberFormat="1" applyFont="1" applyBorder="1" applyAlignment="1">
      <alignment vertical="center"/>
    </xf>
    <xf numFmtId="3" fontId="32" fillId="0" borderId="80" xfId="0" applyNumberFormat="1" applyFont="1" applyBorder="1" applyAlignment="1">
      <alignment vertical="center"/>
    </xf>
    <xf numFmtId="3" fontId="31" fillId="0" borderId="138" xfId="0" applyNumberFormat="1" applyFont="1" applyBorder="1" applyAlignment="1">
      <alignment vertical="center" wrapText="1"/>
    </xf>
    <xf numFmtId="3" fontId="31" fillId="0" borderId="40" xfId="0" applyNumberFormat="1" applyFont="1" applyBorder="1" applyAlignment="1">
      <alignment vertical="center"/>
    </xf>
    <xf numFmtId="3" fontId="7" fillId="3" borderId="81" xfId="0" applyNumberFormat="1" applyFont="1" applyFill="1" applyBorder="1" applyAlignment="1">
      <alignment vertical="center"/>
    </xf>
    <xf numFmtId="168" fontId="0" fillId="0" borderId="0" xfId="0" applyNumberFormat="1" applyAlignment="1">
      <alignment horizontal="center" vertical="center"/>
    </xf>
    <xf numFmtId="3" fontId="7" fillId="0" borderId="142" xfId="0" applyNumberFormat="1" applyFont="1" applyBorder="1" applyAlignment="1">
      <alignment vertical="center"/>
    </xf>
    <xf numFmtId="3" fontId="7" fillId="0" borderId="143" xfId="0" applyNumberFormat="1" applyFont="1" applyBorder="1" applyAlignment="1">
      <alignment vertical="center"/>
    </xf>
    <xf numFmtId="3" fontId="0" fillId="0" borderId="78" xfId="0" applyNumberFormat="1" applyBorder="1" applyAlignment="1">
      <alignment vertical="center"/>
    </xf>
    <xf numFmtId="3" fontId="7" fillId="0" borderId="133" xfId="0" applyNumberFormat="1" applyFont="1" applyBorder="1" applyAlignment="1">
      <alignment vertical="center"/>
    </xf>
    <xf numFmtId="3" fontId="7" fillId="3" borderId="131" xfId="0" applyNumberFormat="1" applyFont="1" applyFill="1" applyBorder="1" applyAlignment="1">
      <alignment vertical="center"/>
    </xf>
    <xf numFmtId="3" fontId="7" fillId="0" borderId="136" xfId="0" applyNumberFormat="1" applyFont="1" applyBorder="1" applyAlignment="1">
      <alignment vertical="center"/>
    </xf>
    <xf numFmtId="3" fontId="5" fillId="7" borderId="144" xfId="0" applyNumberFormat="1" applyFont="1" applyFill="1" applyBorder="1" applyAlignment="1">
      <alignment horizontal="center" vertical="center" wrapText="1"/>
    </xf>
    <xf numFmtId="0" fontId="15" fillId="8" borderId="143" xfId="0" applyFont="1" applyFill="1" applyBorder="1" applyAlignment="1">
      <alignment horizontal="center" vertical="center" wrapText="1"/>
    </xf>
    <xf numFmtId="3" fontId="7" fillId="0" borderId="110" xfId="0" applyNumberFormat="1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0" fillId="0" borderId="76" xfId="0" applyNumberFormat="1" applyBorder="1" applyAlignment="1">
      <alignment vertical="center"/>
    </xf>
    <xf numFmtId="3" fontId="31" fillId="3" borderId="76" xfId="0" applyNumberFormat="1" applyFont="1" applyFill="1" applyBorder="1" applyAlignment="1">
      <alignment vertical="center"/>
    </xf>
    <xf numFmtId="3" fontId="5" fillId="0" borderId="48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86" xfId="0" applyNumberFormat="1" applyFont="1" applyBorder="1" applyAlignment="1">
      <alignment vertical="center"/>
    </xf>
    <xf numFmtId="170" fontId="5" fillId="0" borderId="85" xfId="0" applyNumberFormat="1" applyFont="1" applyBorder="1" applyAlignment="1">
      <alignment horizontal="center" vertical="center"/>
    </xf>
    <xf numFmtId="3" fontId="0" fillId="0" borderId="48" xfId="0" applyNumberFormat="1" applyBorder="1" applyAlignment="1">
      <alignment vertical="center"/>
    </xf>
    <xf numFmtId="3" fontId="0" fillId="0" borderId="86" xfId="0" applyNumberFormat="1" applyBorder="1" applyAlignment="1">
      <alignment vertical="center"/>
    </xf>
    <xf numFmtId="170" fontId="0" fillId="0" borderId="85" xfId="0" applyNumberFormat="1" applyBorder="1" applyAlignment="1">
      <alignment horizontal="center" vertical="center"/>
    </xf>
    <xf numFmtId="3" fontId="45" fillId="0" borderId="85" xfId="0" applyNumberFormat="1" applyFont="1" applyBorder="1" applyAlignment="1">
      <alignment horizontal="right" vertical="center"/>
    </xf>
    <xf numFmtId="3" fontId="45" fillId="0" borderId="81" xfId="0" applyNumberFormat="1" applyFont="1" applyBorder="1" applyAlignment="1">
      <alignment horizontal="right" vertical="center"/>
    </xf>
    <xf numFmtId="3" fontId="37" fillId="0" borderId="36" xfId="0" applyNumberFormat="1" applyFont="1" applyBorder="1" applyAlignment="1">
      <alignment horizontal="right" vertical="center"/>
    </xf>
    <xf numFmtId="3" fontId="37" fillId="0" borderId="4" xfId="0" applyNumberFormat="1" applyFont="1" applyBorder="1" applyAlignment="1">
      <alignment horizontal="right" vertical="center"/>
    </xf>
    <xf numFmtId="3" fontId="46" fillId="0" borderId="36" xfId="0" applyNumberFormat="1" applyFont="1" applyBorder="1" applyAlignment="1">
      <alignment horizontal="right" vertical="center"/>
    </xf>
    <xf numFmtId="3" fontId="46" fillId="0" borderId="4" xfId="0" applyNumberFormat="1" applyFont="1" applyBorder="1" applyAlignment="1">
      <alignment horizontal="right" vertical="center"/>
    </xf>
    <xf numFmtId="3" fontId="90" fillId="0" borderId="4" xfId="0" applyNumberFormat="1" applyFont="1" applyBorder="1" applyAlignment="1">
      <alignment horizontal="right" vertical="center"/>
    </xf>
    <xf numFmtId="3" fontId="45" fillId="0" borderId="4" xfId="0" applyNumberFormat="1" applyFont="1" applyBorder="1" applyAlignment="1">
      <alignment horizontal="right" vertical="center"/>
    </xf>
    <xf numFmtId="3" fontId="45" fillId="0" borderId="36" xfId="0" applyNumberFormat="1" applyFont="1" applyBorder="1" applyAlignment="1">
      <alignment horizontal="right" vertical="center"/>
    </xf>
    <xf numFmtId="3" fontId="45" fillId="0" borderId="41" xfId="0" applyNumberFormat="1" applyFont="1" applyBorder="1" applyAlignment="1">
      <alignment horizontal="right" vertical="center"/>
    </xf>
    <xf numFmtId="3" fontId="45" fillId="0" borderId="73" xfId="0" applyNumberFormat="1" applyFont="1" applyBorder="1" applyAlignment="1">
      <alignment horizontal="right" vertical="center"/>
    </xf>
    <xf numFmtId="3" fontId="45" fillId="0" borderId="74" xfId="0" applyNumberFormat="1" applyFont="1" applyBorder="1" applyAlignment="1">
      <alignment horizontal="right" vertical="center"/>
    </xf>
    <xf numFmtId="4" fontId="45" fillId="0" borderId="81" xfId="0" applyNumberFormat="1" applyFont="1" applyBorder="1" applyAlignment="1">
      <alignment horizontal="right" vertical="center"/>
    </xf>
    <xf numFmtId="3" fontId="45" fillId="0" borderId="131" xfId="0" applyNumberFormat="1" applyFont="1" applyBorder="1" applyAlignment="1">
      <alignment horizontal="right" vertical="center"/>
    </xf>
    <xf numFmtId="3" fontId="45" fillId="0" borderId="120" xfId="0" applyNumberFormat="1" applyFont="1" applyBorder="1" applyAlignment="1">
      <alignment horizontal="right" vertical="center"/>
    </xf>
    <xf numFmtId="3" fontId="45" fillId="0" borderId="79" xfId="0" applyNumberFormat="1" applyFont="1" applyBorder="1" applyAlignment="1">
      <alignment horizontal="right" vertical="center"/>
    </xf>
    <xf numFmtId="0" fontId="49" fillId="0" borderId="5" xfId="0" applyFont="1" applyBorder="1"/>
    <xf numFmtId="0" fontId="44" fillId="3" borderId="96" xfId="5" applyFont="1" applyFill="1" applyBorder="1" applyAlignment="1">
      <alignment horizontal="left"/>
    </xf>
    <xf numFmtId="3" fontId="49" fillId="0" borderId="48" xfId="0" applyNumberFormat="1" applyFont="1" applyBorder="1"/>
    <xf numFmtId="3" fontId="49" fillId="0" borderId="48" xfId="0" applyNumberFormat="1" applyFont="1" applyBorder="1" applyAlignment="1">
      <alignment horizontal="left"/>
    </xf>
    <xf numFmtId="3" fontId="49" fillId="0" borderId="48" xfId="0" applyNumberFormat="1" applyFont="1" applyBorder="1" applyAlignment="1">
      <alignment vertical="center" wrapText="1"/>
    </xf>
    <xf numFmtId="0" fontId="0" fillId="0" borderId="148" xfId="0" applyBorder="1" applyAlignment="1">
      <alignment vertical="center"/>
    </xf>
    <xf numFmtId="3" fontId="31" fillId="0" borderId="85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6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8" fillId="0" borderId="37" xfId="0" applyFont="1" applyBorder="1" applyAlignment="1">
      <alignment horizontal="center" vertical="center"/>
    </xf>
    <xf numFmtId="0" fontId="10" fillId="0" borderId="36" xfId="0" applyFont="1" applyBorder="1" applyAlignment="1">
      <alignment vertical="center" wrapText="1"/>
    </xf>
    <xf numFmtId="0" fontId="10" fillId="0" borderId="36" xfId="0" applyFont="1" applyBorder="1" applyAlignment="1">
      <alignment wrapText="1"/>
    </xf>
    <xf numFmtId="0" fontId="10" fillId="0" borderId="29" xfId="0" applyFont="1" applyBorder="1"/>
    <xf numFmtId="0" fontId="10" fillId="0" borderId="27" xfId="0" applyFont="1" applyBorder="1" applyAlignment="1">
      <alignment vertical="center"/>
    </xf>
    <xf numFmtId="0" fontId="8" fillId="0" borderId="76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36" xfId="0" applyFont="1" applyBorder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168" fontId="31" fillId="0" borderId="14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5" fillId="7" borderId="151" xfId="0" applyNumberFormat="1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149" xfId="0" applyFont="1" applyFill="1" applyBorder="1" applyAlignment="1">
      <alignment horizontal="center" vertical="center" wrapText="1"/>
    </xf>
    <xf numFmtId="4" fontId="93" fillId="0" borderId="0" xfId="0" applyNumberFormat="1" applyFont="1"/>
    <xf numFmtId="3" fontId="7" fillId="0" borderId="150" xfId="0" applyNumberFormat="1" applyFont="1" applyBorder="1" applyAlignment="1">
      <alignment vertical="center" wrapText="1"/>
    </xf>
    <xf numFmtId="3" fontId="32" fillId="0" borderId="130" xfId="0" applyNumberFormat="1" applyFont="1" applyBorder="1" applyAlignment="1">
      <alignment vertical="center"/>
    </xf>
    <xf numFmtId="3" fontId="31" fillId="0" borderId="130" xfId="0" applyNumberFormat="1" applyFont="1" applyBorder="1" applyAlignment="1">
      <alignment vertical="center" wrapText="1"/>
    </xf>
    <xf numFmtId="3" fontId="7" fillId="0" borderId="38" xfId="0" applyNumberFormat="1" applyFont="1" applyBorder="1" applyAlignment="1">
      <alignment vertical="center"/>
    </xf>
    <xf numFmtId="3" fontId="31" fillId="0" borderId="82" xfId="0" applyNumberFormat="1" applyFont="1" applyBorder="1" applyAlignment="1">
      <alignment vertical="center"/>
    </xf>
    <xf numFmtId="3" fontId="31" fillId="0" borderId="83" xfId="0" applyNumberFormat="1" applyFont="1" applyBorder="1" applyAlignment="1">
      <alignment vertical="center"/>
    </xf>
    <xf numFmtId="3" fontId="31" fillId="0" borderId="148" xfId="0" applyNumberFormat="1" applyFont="1" applyBorder="1" applyAlignment="1">
      <alignment vertical="center"/>
    </xf>
    <xf numFmtId="168" fontId="7" fillId="0" borderId="145" xfId="0" applyNumberFormat="1" applyFont="1" applyBorder="1" applyAlignment="1">
      <alignment horizontal="center" vertical="center"/>
    </xf>
    <xf numFmtId="3" fontId="0" fillId="0" borderId="85" xfId="0" applyNumberFormat="1" applyBorder="1" applyAlignment="1">
      <alignment vertical="center"/>
    </xf>
    <xf numFmtId="3" fontId="7" fillId="0" borderId="152" xfId="0" applyNumberFormat="1" applyFont="1" applyBorder="1" applyAlignment="1">
      <alignment vertical="center"/>
    </xf>
    <xf numFmtId="168" fontId="31" fillId="0" borderId="130" xfId="0" applyNumberFormat="1" applyFont="1" applyBorder="1" applyAlignment="1">
      <alignment horizontal="center" vertical="center"/>
    </xf>
    <xf numFmtId="168" fontId="31" fillId="0" borderId="148" xfId="0" applyNumberFormat="1" applyFont="1" applyBorder="1" applyAlignment="1">
      <alignment horizontal="center" vertical="center"/>
    </xf>
    <xf numFmtId="3" fontId="31" fillId="0" borderId="130" xfId="0" applyNumberFormat="1" applyFont="1" applyBorder="1" applyAlignment="1">
      <alignment vertical="center"/>
    </xf>
    <xf numFmtId="4" fontId="37" fillId="0" borderId="122" xfId="0" applyNumberFormat="1" applyFont="1" applyBorder="1" applyAlignment="1">
      <alignment vertical="center"/>
    </xf>
    <xf numFmtId="3" fontId="5" fillId="0" borderId="45" xfId="0" applyNumberFormat="1" applyFont="1" applyBorder="1" applyAlignment="1">
      <alignment horizontal="right" vertical="center"/>
    </xf>
    <xf numFmtId="3" fontId="34" fillId="0" borderId="4" xfId="0" applyNumberFormat="1" applyFont="1" applyBorder="1" applyAlignment="1">
      <alignment horizontal="right" vertical="center"/>
    </xf>
    <xf numFmtId="3" fontId="0" fillId="0" borderId="45" xfId="0" applyNumberFormat="1" applyBorder="1" applyAlignment="1">
      <alignment horizontal="right"/>
    </xf>
    <xf numFmtId="3" fontId="49" fillId="0" borderId="4" xfId="0" applyNumberFormat="1" applyFont="1" applyBorder="1" applyAlignment="1">
      <alignment horizontal="right"/>
    </xf>
    <xf numFmtId="3" fontId="0" fillId="0" borderId="4" xfId="0" applyNumberFormat="1" applyBorder="1" applyAlignment="1">
      <alignment horizontal="center"/>
    </xf>
    <xf numFmtId="3" fontId="64" fillId="0" borderId="4" xfId="0" applyNumberFormat="1" applyFont="1" applyBorder="1" applyAlignment="1">
      <alignment horizontal="right"/>
    </xf>
    <xf numFmtId="3" fontId="64" fillId="0" borderId="45" xfId="0" applyNumberFormat="1" applyFont="1" applyBorder="1" applyAlignment="1">
      <alignment horizontal="right"/>
    </xf>
    <xf numFmtId="3" fontId="64" fillId="0" borderId="4" xfId="0" applyNumberFormat="1" applyFont="1" applyBorder="1"/>
    <xf numFmtId="3" fontId="40" fillId="0" borderId="4" xfId="0" applyNumberFormat="1" applyFont="1" applyBorder="1" applyAlignment="1">
      <alignment horizontal="right" vertical="center"/>
    </xf>
    <xf numFmtId="3" fontId="40" fillId="0" borderId="45" xfId="0" applyNumberFormat="1" applyFont="1" applyBorder="1" applyAlignment="1">
      <alignment horizontal="right" vertical="center"/>
    </xf>
    <xf numFmtId="3" fontId="64" fillId="0" borderId="0" xfId="0" applyNumberFormat="1" applyFont="1" applyAlignment="1">
      <alignment horizontal="right"/>
    </xf>
    <xf numFmtId="0" fontId="15" fillId="8" borderId="9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7" borderId="28" xfId="0" applyFont="1" applyFill="1" applyBorder="1" applyAlignment="1">
      <alignment horizontal="center" vertical="center" wrapText="1"/>
    </xf>
    <xf numFmtId="0" fontId="5" fillId="7" borderId="70" xfId="0" applyFont="1" applyFill="1" applyBorder="1" applyAlignment="1">
      <alignment horizontal="center" vertical="center" wrapText="1"/>
    </xf>
    <xf numFmtId="4" fontId="100" fillId="0" borderId="0" xfId="0" applyNumberFormat="1" applyFont="1"/>
    <xf numFmtId="3" fontId="32" fillId="0" borderId="85" xfId="0" applyNumberFormat="1" applyFont="1" applyBorder="1" applyAlignment="1">
      <alignment vertical="center"/>
    </xf>
    <xf numFmtId="3" fontId="64" fillId="0" borderId="148" xfId="0" applyNumberFormat="1" applyFont="1" applyBorder="1" applyAlignment="1">
      <alignment vertical="center"/>
    </xf>
    <xf numFmtId="3" fontId="91" fillId="0" borderId="34" xfId="0" applyNumberFormat="1" applyFont="1" applyBorder="1" applyAlignment="1">
      <alignment vertical="center"/>
    </xf>
    <xf numFmtId="3" fontId="64" fillId="0" borderId="8" xfId="0" applyNumberFormat="1" applyFont="1" applyBorder="1" applyAlignment="1">
      <alignment vertical="center"/>
    </xf>
    <xf numFmtId="3" fontId="64" fillId="0" borderId="6" xfId="0" applyNumberFormat="1" applyFont="1" applyBorder="1" applyAlignment="1">
      <alignment vertical="center"/>
    </xf>
    <xf numFmtId="3" fontId="91" fillId="0" borderId="81" xfId="0" applyNumberFormat="1" applyFont="1" applyBorder="1" applyAlignment="1">
      <alignment vertical="center"/>
    </xf>
    <xf numFmtId="3" fontId="32" fillId="0" borderId="35" xfId="0" applyNumberFormat="1" applyFont="1" applyBorder="1" applyAlignment="1">
      <alignment vertical="center" wrapText="1"/>
    </xf>
    <xf numFmtId="3" fontId="32" fillId="0" borderId="80" xfId="0" applyNumberFormat="1" applyFont="1" applyBorder="1" applyAlignment="1">
      <alignment vertical="center" wrapText="1"/>
    </xf>
    <xf numFmtId="3" fontId="91" fillId="0" borderId="142" xfId="0" applyNumberFormat="1" applyFont="1" applyBorder="1" applyAlignment="1">
      <alignment vertical="center" wrapText="1"/>
    </xf>
    <xf numFmtId="3" fontId="5" fillId="0" borderId="148" xfId="0" applyNumberFormat="1" applyFont="1" applyBorder="1" applyAlignment="1">
      <alignment vertical="center" wrapText="1"/>
    </xf>
    <xf numFmtId="0" fontId="5" fillId="7" borderId="153" xfId="0" applyFont="1" applyFill="1" applyBorder="1" applyAlignment="1">
      <alignment vertical="center" wrapText="1"/>
    </xf>
    <xf numFmtId="3" fontId="8" fillId="0" borderId="134" xfId="0" applyNumberFormat="1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89" fillId="0" borderId="0" xfId="0" applyNumberFormat="1" applyFont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3" fontId="10" fillId="0" borderId="130" xfId="0" applyNumberFormat="1" applyFont="1" applyBorder="1" applyAlignment="1">
      <alignment horizontal="right" vertical="center"/>
    </xf>
    <xf numFmtId="3" fontId="10" fillId="0" borderId="16" xfId="0" applyNumberFormat="1" applyFont="1" applyBorder="1" applyAlignment="1">
      <alignment horizontal="right" vertical="center"/>
    </xf>
    <xf numFmtId="3" fontId="10" fillId="0" borderId="85" xfId="0" applyNumberFormat="1" applyFont="1" applyBorder="1" applyAlignment="1">
      <alignment horizontal="right" vertical="center"/>
    </xf>
    <xf numFmtId="3" fontId="37" fillId="0" borderId="122" xfId="0" applyNumberFormat="1" applyFont="1" applyBorder="1" applyAlignment="1">
      <alignment vertical="center"/>
    </xf>
    <xf numFmtId="3" fontId="37" fillId="0" borderId="125" xfId="0" applyNumberFormat="1" applyFont="1" applyBorder="1" applyAlignment="1">
      <alignment vertical="center"/>
    </xf>
    <xf numFmtId="168" fontId="37" fillId="0" borderId="98" xfId="0" applyNumberFormat="1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0" fillId="0" borderId="98" xfId="0" applyBorder="1" applyAlignment="1">
      <alignment vertical="center"/>
    </xf>
    <xf numFmtId="168" fontId="37" fillId="0" borderId="132" xfId="0" applyNumberFormat="1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3" fontId="97" fillId="0" borderId="0" xfId="0" applyNumberFormat="1" applyFont="1" applyAlignment="1">
      <alignment vertical="center"/>
    </xf>
    <xf numFmtId="4" fontId="98" fillId="0" borderId="0" xfId="0" applyNumberFormat="1" applyFont="1" applyAlignment="1">
      <alignment vertical="center"/>
    </xf>
    <xf numFmtId="0" fontId="5" fillId="0" borderId="97" xfId="0" applyFont="1" applyBorder="1" applyAlignment="1">
      <alignment vertical="center"/>
    </xf>
    <xf numFmtId="3" fontId="0" fillId="0" borderId="97" xfId="0" applyNumberFormat="1" applyBorder="1" applyAlignment="1">
      <alignment vertical="center"/>
    </xf>
    <xf numFmtId="4" fontId="0" fillId="0" borderId="97" xfId="0" applyNumberFormat="1" applyBorder="1" applyAlignment="1">
      <alignment vertical="center"/>
    </xf>
    <xf numFmtId="3" fontId="46" fillId="0" borderId="97" xfId="0" applyNumberFormat="1" applyFont="1" applyBorder="1" applyAlignment="1">
      <alignment vertical="center"/>
    </xf>
    <xf numFmtId="4" fontId="46" fillId="2" borderId="97" xfId="0" applyNumberFormat="1" applyFont="1" applyFill="1" applyBorder="1" applyAlignment="1">
      <alignment vertical="center"/>
    </xf>
    <xf numFmtId="171" fontId="37" fillId="2" borderId="97" xfId="0" applyNumberFormat="1" applyFont="1" applyFill="1" applyBorder="1" applyAlignment="1">
      <alignment vertical="center"/>
    </xf>
    <xf numFmtId="4" fontId="46" fillId="0" borderId="97" xfId="0" applyNumberFormat="1" applyFont="1" applyBorder="1" applyAlignment="1">
      <alignment vertical="center"/>
    </xf>
    <xf numFmtId="171" fontId="37" fillId="0" borderId="97" xfId="0" applyNumberFormat="1" applyFont="1" applyBorder="1" applyAlignment="1">
      <alignment vertical="center"/>
    </xf>
    <xf numFmtId="3" fontId="46" fillId="0" borderId="97" xfId="0" applyNumberFormat="1" applyFont="1" applyBorder="1" applyAlignment="1">
      <alignment horizontal="right" vertical="center"/>
    </xf>
    <xf numFmtId="3" fontId="45" fillId="0" borderId="97" xfId="0" applyNumberFormat="1" applyFont="1" applyBorder="1" applyAlignment="1">
      <alignment horizontal="left" vertical="center"/>
    </xf>
    <xf numFmtId="4" fontId="45" fillId="0" borderId="97" xfId="0" applyNumberFormat="1" applyFont="1" applyBorder="1" applyAlignment="1">
      <alignment vertical="center"/>
    </xf>
    <xf numFmtId="3" fontId="45" fillId="0" borderId="97" xfId="0" applyNumberFormat="1" applyFont="1" applyBorder="1" applyAlignment="1">
      <alignment vertical="center"/>
    </xf>
    <xf numFmtId="3" fontId="46" fillId="0" borderId="97" xfId="1" applyNumberFormat="1" applyFont="1" applyFill="1" applyBorder="1" applyAlignment="1" applyProtection="1">
      <alignment vertical="center"/>
    </xf>
    <xf numFmtId="3" fontId="45" fillId="0" borderId="97" xfId="0" applyNumberFormat="1" applyFont="1" applyBorder="1" applyAlignment="1">
      <alignment horizontal="right" vertical="center"/>
    </xf>
    <xf numFmtId="3" fontId="37" fillId="2" borderId="97" xfId="0" applyNumberFormat="1" applyFont="1" applyFill="1" applyBorder="1" applyAlignment="1">
      <alignment vertical="center"/>
    </xf>
    <xf numFmtId="3" fontId="44" fillId="0" borderId="97" xfId="0" applyNumberFormat="1" applyFont="1" applyBorder="1" applyAlignment="1">
      <alignment vertical="center"/>
    </xf>
    <xf numFmtId="4" fontId="44" fillId="0" borderId="97" xfId="0" applyNumberFormat="1" applyFont="1" applyBorder="1" applyAlignment="1">
      <alignment vertical="center"/>
    </xf>
    <xf numFmtId="3" fontId="37" fillId="0" borderId="97" xfId="0" applyNumberFormat="1" applyFont="1" applyBorder="1" applyAlignment="1">
      <alignment vertical="center"/>
    </xf>
    <xf numFmtId="4" fontId="37" fillId="0" borderId="97" xfId="0" applyNumberFormat="1" applyFont="1" applyBorder="1" applyAlignment="1">
      <alignment vertical="center"/>
    </xf>
    <xf numFmtId="3" fontId="44" fillId="2" borderId="97" xfId="0" applyNumberFormat="1" applyFont="1" applyFill="1" applyBorder="1" applyAlignment="1">
      <alignment vertical="center"/>
    </xf>
    <xf numFmtId="3" fontId="44" fillId="0" borderId="100" xfId="0" applyNumberFormat="1" applyFont="1" applyBorder="1" applyAlignment="1">
      <alignment vertical="center"/>
    </xf>
    <xf numFmtId="4" fontId="44" fillId="0" borderId="100" xfId="0" applyNumberFormat="1" applyFont="1" applyBorder="1" applyAlignment="1">
      <alignment vertical="center"/>
    </xf>
    <xf numFmtId="3" fontId="44" fillId="2" borderId="100" xfId="0" applyNumberFormat="1" applyFont="1" applyFill="1" applyBorder="1" applyAlignment="1">
      <alignment vertical="center"/>
    </xf>
    <xf numFmtId="0" fontId="37" fillId="0" borderId="16" xfId="0" applyFont="1" applyBorder="1" applyAlignment="1">
      <alignment vertical="center"/>
    </xf>
    <xf numFmtId="3" fontId="37" fillId="0" borderId="17" xfId="0" applyNumberFormat="1" applyFont="1" applyBorder="1" applyAlignment="1">
      <alignment vertical="center"/>
    </xf>
    <xf numFmtId="4" fontId="37" fillId="2" borderId="17" xfId="0" applyNumberFormat="1" applyFont="1" applyFill="1" applyBorder="1" applyAlignment="1">
      <alignment vertical="center"/>
    </xf>
    <xf numFmtId="0" fontId="44" fillId="0" borderId="16" xfId="0" applyFont="1" applyBorder="1" applyAlignment="1">
      <alignment vertical="center"/>
    </xf>
    <xf numFmtId="3" fontId="44" fillId="0" borderId="17" xfId="0" applyNumberFormat="1" applyFont="1" applyBorder="1" applyAlignment="1">
      <alignment vertical="center"/>
    </xf>
    <xf numFmtId="3" fontId="44" fillId="0" borderId="17" xfId="0" applyNumberFormat="1" applyFont="1" applyBorder="1" applyAlignment="1">
      <alignment horizontal="right" vertical="center"/>
    </xf>
    <xf numFmtId="4" fontId="44" fillId="2" borderId="17" xfId="0" applyNumberFormat="1" applyFont="1" applyFill="1" applyBorder="1" applyAlignment="1">
      <alignment vertical="center"/>
    </xf>
    <xf numFmtId="0" fontId="44" fillId="0" borderId="19" xfId="0" applyFont="1" applyBorder="1" applyAlignment="1">
      <alignment vertical="center"/>
    </xf>
    <xf numFmtId="3" fontId="44" fillId="0" borderId="18" xfId="0" applyNumberFormat="1" applyFont="1" applyBorder="1" applyAlignment="1">
      <alignment vertical="center"/>
    </xf>
    <xf numFmtId="4" fontId="44" fillId="0" borderId="18" xfId="0" applyNumberFormat="1" applyFont="1" applyBorder="1" applyAlignment="1">
      <alignment vertical="center"/>
    </xf>
    <xf numFmtId="3" fontId="44" fillId="0" borderId="0" xfId="0" applyNumberFormat="1" applyFont="1" applyAlignment="1">
      <alignment vertical="center"/>
    </xf>
    <xf numFmtId="3" fontId="44" fillId="0" borderId="27" xfId="0" applyNumberFormat="1" applyFont="1" applyBorder="1" applyAlignment="1">
      <alignment vertical="center"/>
    </xf>
    <xf numFmtId="4" fontId="44" fillId="0" borderId="27" xfId="0" applyNumberFormat="1" applyFont="1" applyBorder="1" applyAlignment="1">
      <alignment vertical="center"/>
    </xf>
    <xf numFmtId="0" fontId="41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51" fillId="0" borderId="0" xfId="0" applyNumberFormat="1" applyFont="1" applyAlignment="1">
      <alignment vertical="center"/>
    </xf>
    <xf numFmtId="4" fontId="51" fillId="0" borderId="0" xfId="0" applyNumberFormat="1" applyFont="1" applyAlignment="1">
      <alignment vertical="center"/>
    </xf>
    <xf numFmtId="0" fontId="65" fillId="0" borderId="0" xfId="0" applyFont="1" applyAlignment="1">
      <alignment vertical="center"/>
    </xf>
    <xf numFmtId="3" fontId="4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15" fillId="0" borderId="35" xfId="0" applyFont="1" applyBorder="1" applyAlignment="1">
      <alignment vertical="center"/>
    </xf>
    <xf numFmtId="4" fontId="15" fillId="0" borderId="35" xfId="0" applyNumberFormat="1" applyFont="1" applyBorder="1" applyAlignment="1">
      <alignment vertical="center"/>
    </xf>
    <xf numFmtId="4" fontId="15" fillId="0" borderId="35" xfId="0" applyNumberFormat="1" applyFont="1" applyBorder="1" applyAlignment="1">
      <alignment horizontal="left" vertical="center"/>
    </xf>
    <xf numFmtId="4" fontId="15" fillId="0" borderId="35" xfId="0" applyNumberFormat="1" applyFont="1" applyBorder="1" applyAlignment="1">
      <alignment horizontal="center" vertical="center"/>
    </xf>
    <xf numFmtId="0" fontId="37" fillId="0" borderId="35" xfId="0" applyFont="1" applyBorder="1" applyAlignment="1">
      <alignment vertical="center"/>
    </xf>
    <xf numFmtId="3" fontId="37" fillId="0" borderId="35" xfId="0" applyNumberFormat="1" applyFont="1" applyBorder="1" applyAlignment="1">
      <alignment vertical="center"/>
    </xf>
    <xf numFmtId="167" fontId="37" fillId="2" borderId="69" xfId="0" applyNumberFormat="1" applyFont="1" applyFill="1" applyBorder="1" applyAlignment="1">
      <alignment vertical="center"/>
    </xf>
    <xf numFmtId="167" fontId="37" fillId="0" borderId="35" xfId="0" applyNumberFormat="1" applyFont="1" applyBorder="1" applyAlignment="1">
      <alignment vertical="center"/>
    </xf>
    <xf numFmtId="3" fontId="46" fillId="0" borderId="35" xfId="0" applyNumberFormat="1" applyFont="1" applyBorder="1" applyAlignment="1">
      <alignment vertical="center"/>
    </xf>
    <xf numFmtId="0" fontId="47" fillId="0" borderId="35" xfId="0" applyFont="1" applyBorder="1" applyAlignment="1">
      <alignment vertical="center"/>
    </xf>
    <xf numFmtId="3" fontId="47" fillId="0" borderId="35" xfId="0" applyNumberFormat="1" applyFont="1" applyBorder="1" applyAlignment="1">
      <alignment vertical="center"/>
    </xf>
    <xf numFmtId="167" fontId="47" fillId="0" borderId="35" xfId="0" applyNumberFormat="1" applyFont="1" applyBorder="1" applyAlignment="1">
      <alignment vertical="center"/>
    </xf>
    <xf numFmtId="0" fontId="44" fillId="0" borderId="35" xfId="0" applyFont="1" applyBorder="1" applyAlignment="1">
      <alignment horizontal="center" vertical="center"/>
    </xf>
    <xf numFmtId="3" fontId="44" fillId="0" borderId="35" xfId="0" applyNumberFormat="1" applyFont="1" applyBorder="1" applyAlignment="1">
      <alignment vertical="center"/>
    </xf>
    <xf numFmtId="3" fontId="45" fillId="0" borderId="35" xfId="0" applyNumberFormat="1" applyFont="1" applyBorder="1" applyAlignment="1">
      <alignment vertical="center"/>
    </xf>
    <xf numFmtId="167" fontId="44" fillId="2" borderId="69" xfId="0" applyNumberFormat="1" applyFont="1" applyFill="1" applyBorder="1" applyAlignment="1">
      <alignment vertical="center"/>
    </xf>
    <xf numFmtId="4" fontId="44" fillId="2" borderId="69" xfId="0" applyNumberFormat="1" applyFont="1" applyFill="1" applyBorder="1" applyAlignment="1">
      <alignment vertical="center"/>
    </xf>
    <xf numFmtId="4" fontId="37" fillId="2" borderId="69" xfId="0" applyNumberFormat="1" applyFont="1" applyFill="1" applyBorder="1" applyAlignment="1">
      <alignment vertical="center"/>
    </xf>
    <xf numFmtId="0" fontId="47" fillId="0" borderId="35" xfId="0" applyFont="1" applyBorder="1" applyAlignment="1">
      <alignment horizontal="center" vertical="center"/>
    </xf>
    <xf numFmtId="3" fontId="47" fillId="0" borderId="35" xfId="0" applyNumberFormat="1" applyFont="1" applyBorder="1" applyAlignment="1">
      <alignment horizontal="center" vertical="center"/>
    </xf>
    <xf numFmtId="3" fontId="88" fillId="0" borderId="35" xfId="0" applyNumberFormat="1" applyFont="1" applyBorder="1" applyAlignment="1">
      <alignment vertical="center"/>
    </xf>
    <xf numFmtId="0" fontId="37" fillId="0" borderId="35" xfId="0" applyFont="1" applyBorder="1" applyAlignment="1">
      <alignment horizontal="center" vertical="center"/>
    </xf>
    <xf numFmtId="3" fontId="37" fillId="0" borderId="35" xfId="0" applyNumberFormat="1" applyFont="1" applyBorder="1" applyAlignment="1">
      <alignment horizontal="right" vertical="center"/>
    </xf>
    <xf numFmtId="3" fontId="37" fillId="0" borderId="35" xfId="0" applyNumberFormat="1" applyFont="1" applyBorder="1" applyAlignment="1">
      <alignment horizontal="center" vertical="center"/>
    </xf>
    <xf numFmtId="0" fontId="47" fillId="0" borderId="80" xfId="0" applyFont="1" applyBorder="1" applyAlignment="1">
      <alignment horizontal="center" vertical="center"/>
    </xf>
    <xf numFmtId="3" fontId="44" fillId="0" borderId="80" xfId="0" applyNumberFormat="1" applyFont="1" applyBorder="1" applyAlignment="1">
      <alignment vertical="center"/>
    </xf>
    <xf numFmtId="3" fontId="47" fillId="0" borderId="80" xfId="0" applyNumberFormat="1" applyFont="1" applyBorder="1" applyAlignment="1">
      <alignment vertical="center"/>
    </xf>
    <xf numFmtId="3" fontId="88" fillId="0" borderId="80" xfId="0" applyNumberFormat="1" applyFont="1" applyBorder="1" applyAlignment="1">
      <alignment vertical="center"/>
    </xf>
    <xf numFmtId="167" fontId="47" fillId="0" borderId="80" xfId="0" applyNumberFormat="1" applyFont="1" applyBorder="1" applyAlignment="1">
      <alignment vertical="center"/>
    </xf>
    <xf numFmtId="3" fontId="31" fillId="0" borderId="74" xfId="0" applyNumberFormat="1" applyFont="1" applyBorder="1" applyAlignment="1">
      <alignment vertical="center"/>
    </xf>
    <xf numFmtId="3" fontId="0" fillId="0" borderId="147" xfId="0" applyNumberFormat="1" applyBorder="1" applyAlignment="1">
      <alignment vertical="center"/>
    </xf>
    <xf numFmtId="3" fontId="0" fillId="0" borderId="148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32" fillId="0" borderId="7" xfId="0" applyNumberFormat="1" applyFont="1" applyBorder="1" applyAlignment="1">
      <alignment vertical="center"/>
    </xf>
    <xf numFmtId="3" fontId="32" fillId="0" borderId="41" xfId="0" applyNumberFormat="1" applyFont="1" applyBorder="1" applyAlignment="1">
      <alignment vertical="center"/>
    </xf>
    <xf numFmtId="3" fontId="32" fillId="3" borderId="7" xfId="0" applyNumberFormat="1" applyFont="1" applyFill="1" applyBorder="1" applyAlignment="1">
      <alignment vertical="center"/>
    </xf>
    <xf numFmtId="3" fontId="32" fillId="0" borderId="9" xfId="0" applyNumberFormat="1" applyFont="1" applyBorder="1" applyAlignment="1">
      <alignment vertical="center"/>
    </xf>
    <xf numFmtId="3" fontId="32" fillId="0" borderId="79" xfId="0" applyNumberFormat="1" applyFont="1" applyBorder="1" applyAlignment="1">
      <alignment vertical="center"/>
    </xf>
    <xf numFmtId="3" fontId="32" fillId="3" borderId="79" xfId="0" applyNumberFormat="1" applyFont="1" applyFill="1" applyBorder="1" applyAlignment="1">
      <alignment vertical="center"/>
    </xf>
    <xf numFmtId="3" fontId="91" fillId="0" borderId="76" xfId="0" applyNumberFormat="1" applyFont="1" applyBorder="1" applyAlignment="1">
      <alignment vertical="center"/>
    </xf>
    <xf numFmtId="3" fontId="91" fillId="3" borderId="81" xfId="0" applyNumberFormat="1" applyFont="1" applyFill="1" applyBorder="1" applyAlignment="1">
      <alignment vertical="center"/>
    </xf>
    <xf numFmtId="3" fontId="32" fillId="3" borderId="42" xfId="0" applyNumberFormat="1" applyFont="1" applyFill="1" applyBorder="1" applyAlignment="1">
      <alignment vertical="center"/>
    </xf>
    <xf numFmtId="3" fontId="32" fillId="3" borderId="0" xfId="0" applyNumberFormat="1" applyFont="1" applyFill="1" applyAlignment="1">
      <alignment vertical="center"/>
    </xf>
    <xf numFmtId="0" fontId="43" fillId="0" borderId="0" xfId="0" applyFont="1" applyAlignment="1">
      <alignment horizontal="center"/>
    </xf>
    <xf numFmtId="170" fontId="37" fillId="0" borderId="41" xfId="0" applyNumberFormat="1" applyFont="1" applyBorder="1" applyAlignment="1">
      <alignment horizontal="center" vertical="center"/>
    </xf>
    <xf numFmtId="170" fontId="90" fillId="0" borderId="41" xfId="0" applyNumberFormat="1" applyFont="1" applyBorder="1" applyAlignment="1">
      <alignment horizontal="center" vertical="center"/>
    </xf>
    <xf numFmtId="170" fontId="46" fillId="0" borderId="41" xfId="0" applyNumberFormat="1" applyFont="1" applyBorder="1" applyAlignment="1">
      <alignment horizontal="center" vertical="center"/>
    </xf>
    <xf numFmtId="170" fontId="45" fillId="0" borderId="41" xfId="0" applyNumberFormat="1" applyFont="1" applyBorder="1" applyAlignment="1">
      <alignment horizontal="center" vertical="center"/>
    </xf>
    <xf numFmtId="170" fontId="45" fillId="0" borderId="85" xfId="0" applyNumberFormat="1" applyFont="1" applyBorder="1" applyAlignment="1">
      <alignment horizontal="center" vertical="center"/>
    </xf>
    <xf numFmtId="170" fontId="45" fillId="0" borderId="131" xfId="0" applyNumberFormat="1" applyFont="1" applyBorder="1" applyAlignment="1">
      <alignment horizontal="center" vertical="center"/>
    </xf>
    <xf numFmtId="168" fontId="0" fillId="0" borderId="68" xfId="0" applyNumberFormat="1" applyBorder="1" applyAlignment="1">
      <alignment horizontal="center" vertical="center"/>
    </xf>
    <xf numFmtId="168" fontId="37" fillId="0" borderId="65" xfId="0" applyNumberFormat="1" applyFont="1" applyBorder="1" applyAlignment="1">
      <alignment horizontal="center" vertical="center"/>
    </xf>
    <xf numFmtId="168" fontId="47" fillId="0" borderId="65" xfId="0" applyNumberFormat="1" applyFont="1" applyBorder="1" applyAlignment="1">
      <alignment horizontal="center" vertical="center"/>
    </xf>
    <xf numFmtId="168" fontId="44" fillId="0" borderId="65" xfId="0" applyNumberFormat="1" applyFont="1" applyBorder="1" applyAlignment="1">
      <alignment horizontal="center" vertical="center"/>
    </xf>
    <xf numFmtId="168" fontId="47" fillId="0" borderId="138" xfId="0" applyNumberFormat="1" applyFont="1" applyBorder="1" applyAlignment="1">
      <alignment horizontal="center" vertical="center"/>
    </xf>
    <xf numFmtId="168" fontId="47" fillId="0" borderId="0" xfId="0" applyNumberFormat="1" applyFont="1" applyAlignment="1">
      <alignment horizontal="center"/>
    </xf>
    <xf numFmtId="0" fontId="5" fillId="7" borderId="29" xfId="0" applyFont="1" applyFill="1" applyBorder="1" applyAlignment="1">
      <alignment horizontal="center" vertical="center"/>
    </xf>
    <xf numFmtId="170" fontId="9" fillId="3" borderId="74" xfId="0" applyNumberFormat="1" applyFont="1" applyFill="1" applyBorder="1" applyAlignment="1">
      <alignment horizontal="center"/>
    </xf>
    <xf numFmtId="170" fontId="52" fillId="0" borderId="0" xfId="0" applyNumberFormat="1" applyFont="1"/>
    <xf numFmtId="170" fontId="4" fillId="0" borderId="0" xfId="0" applyNumberFormat="1" applyFont="1"/>
    <xf numFmtId="171" fontId="8" fillId="0" borderId="8" xfId="0" applyNumberFormat="1" applyFont="1" applyBorder="1"/>
    <xf numFmtId="171" fontId="44" fillId="2" borderId="97" xfId="0" applyNumberFormat="1" applyFont="1" applyFill="1" applyBorder="1" applyAlignment="1">
      <alignment vertical="center"/>
    </xf>
    <xf numFmtId="0" fontId="37" fillId="0" borderId="36" xfId="0" applyFont="1" applyBorder="1" applyAlignment="1">
      <alignment horizontal="left" vertical="center"/>
    </xf>
    <xf numFmtId="168" fontId="8" fillId="0" borderId="141" xfId="0" applyNumberFormat="1" applyFont="1" applyBorder="1" applyAlignment="1">
      <alignment horizontal="center" vertical="center"/>
    </xf>
    <xf numFmtId="0" fontId="8" fillId="0" borderId="78" xfId="0" applyFont="1" applyBorder="1" applyAlignment="1">
      <alignment vertical="center" wrapText="1"/>
    </xf>
    <xf numFmtId="0" fontId="44" fillId="3" borderId="96" xfId="5" applyFont="1" applyFill="1" applyBorder="1"/>
    <xf numFmtId="0" fontId="70" fillId="7" borderId="11" xfId="0" applyFont="1" applyFill="1" applyBorder="1" applyAlignment="1">
      <alignment horizontal="center"/>
    </xf>
    <xf numFmtId="0" fontId="70" fillId="7" borderId="29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8" fillId="7" borderId="33" xfId="0" applyFont="1" applyFill="1" applyBorder="1" applyAlignment="1">
      <alignment horizontal="center" vertical="center" wrapText="1"/>
    </xf>
    <xf numFmtId="0" fontId="68" fillId="7" borderId="5" xfId="0" applyFont="1" applyFill="1" applyBorder="1" applyAlignment="1">
      <alignment horizontal="center" vertical="center" wrapText="1"/>
    </xf>
    <xf numFmtId="0" fontId="68" fillId="7" borderId="12" xfId="0" applyFont="1" applyFill="1" applyBorder="1" applyAlignment="1">
      <alignment horizontal="center" vertical="center" wrapText="1"/>
    </xf>
    <xf numFmtId="0" fontId="9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0" fillId="0" borderId="0" xfId="0" applyFont="1" applyAlignment="1">
      <alignment horizontal="center"/>
    </xf>
    <xf numFmtId="0" fontId="15" fillId="8" borderId="90" xfId="0" applyFont="1" applyFill="1" applyBorder="1" applyAlignment="1">
      <alignment horizontal="center" vertical="center"/>
    </xf>
    <xf numFmtId="0" fontId="15" fillId="8" borderId="91" xfId="0" applyFont="1" applyFill="1" applyBorder="1" applyAlignment="1">
      <alignment horizontal="center" vertical="center"/>
    </xf>
    <xf numFmtId="4" fontId="94" fillId="0" borderId="0" xfId="0" applyNumberFormat="1" applyFont="1" applyAlignment="1">
      <alignment horizontal="center"/>
    </xf>
    <xf numFmtId="0" fontId="9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8" borderId="88" xfId="0" applyFont="1" applyFill="1" applyBorder="1" applyAlignment="1">
      <alignment horizontal="center" vertical="center"/>
    </xf>
    <xf numFmtId="0" fontId="15" fillId="8" borderId="92" xfId="0" applyFont="1" applyFill="1" applyBorder="1" applyAlignment="1">
      <alignment horizontal="center" vertical="center"/>
    </xf>
    <xf numFmtId="0" fontId="15" fillId="8" borderId="89" xfId="0" applyFont="1" applyFill="1" applyBorder="1" applyAlignment="1">
      <alignment horizontal="center" vertical="center" wrapText="1"/>
    </xf>
    <xf numFmtId="0" fontId="15" fillId="8" borderId="93" xfId="0" applyFont="1" applyFill="1" applyBorder="1" applyAlignment="1">
      <alignment horizontal="center" vertical="center" wrapText="1"/>
    </xf>
    <xf numFmtId="0" fontId="15" fillId="8" borderId="89" xfId="0" applyFont="1" applyFill="1" applyBorder="1" applyAlignment="1">
      <alignment horizontal="center" vertical="center"/>
    </xf>
    <xf numFmtId="3" fontId="15" fillId="8" borderId="89" xfId="0" applyNumberFormat="1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65" xfId="0" applyFont="1" applyBorder="1" applyAlignment="1">
      <alignment horizontal="center"/>
    </xf>
    <xf numFmtId="0" fontId="90" fillId="0" borderId="40" xfId="0" applyFont="1" applyBorder="1" applyAlignment="1">
      <alignment horizontal="center"/>
    </xf>
    <xf numFmtId="0" fontId="90" fillId="0" borderId="35" xfId="0" applyFont="1" applyBorder="1" applyAlignment="1">
      <alignment horizontal="center"/>
    </xf>
    <xf numFmtId="0" fontId="90" fillId="0" borderId="65" xfId="0" applyFont="1" applyBorder="1" applyAlignment="1">
      <alignment horizontal="center"/>
    </xf>
    <xf numFmtId="0" fontId="15" fillId="8" borderId="60" xfId="0" applyFont="1" applyFill="1" applyBorder="1" applyAlignment="1">
      <alignment horizontal="center"/>
    </xf>
    <xf numFmtId="0" fontId="15" fillId="8" borderId="52" xfId="0" applyFont="1" applyFill="1" applyBorder="1" applyAlignment="1">
      <alignment horizontal="center"/>
    </xf>
    <xf numFmtId="0" fontId="15" fillId="8" borderId="61" xfId="0" applyFont="1" applyFill="1" applyBorder="1" applyAlignment="1">
      <alignment horizontal="center"/>
    </xf>
    <xf numFmtId="0" fontId="15" fillId="8" borderId="62" xfId="0" applyFont="1" applyFill="1" applyBorder="1" applyAlignment="1">
      <alignment horizontal="center"/>
    </xf>
    <xf numFmtId="0" fontId="15" fillId="8" borderId="66" xfId="0" applyFont="1" applyFill="1" applyBorder="1" applyAlignment="1">
      <alignment horizontal="center"/>
    </xf>
    <xf numFmtId="0" fontId="15" fillId="8" borderId="58" xfId="0" applyFont="1" applyFill="1" applyBorder="1" applyAlignment="1">
      <alignment horizontal="center" vertical="center" wrapText="1"/>
    </xf>
    <xf numFmtId="0" fontId="15" fillId="8" borderId="63" xfId="0" applyFont="1" applyFill="1" applyBorder="1" applyAlignment="1">
      <alignment horizontal="center" vertical="center" wrapText="1"/>
    </xf>
    <xf numFmtId="0" fontId="15" fillId="8" borderId="59" xfId="0" applyFont="1" applyFill="1" applyBorder="1" applyAlignment="1">
      <alignment horizontal="center" vertical="center" wrapText="1"/>
    </xf>
    <xf numFmtId="0" fontId="15" fillId="8" borderId="64" xfId="0" applyFont="1" applyFill="1" applyBorder="1" applyAlignment="1">
      <alignment horizontal="center" vertical="center" wrapText="1"/>
    </xf>
    <xf numFmtId="49" fontId="72" fillId="0" borderId="0" xfId="5" applyNumberFormat="1" applyAlignment="1">
      <alignment horizontal="center"/>
    </xf>
    <xf numFmtId="0" fontId="75" fillId="0" borderId="0" xfId="5" applyFont="1" applyAlignment="1">
      <alignment horizontal="center"/>
    </xf>
    <xf numFmtId="0" fontId="77" fillId="0" borderId="0" xfId="5" applyFont="1" applyAlignment="1">
      <alignment horizontal="center"/>
    </xf>
    <xf numFmtId="0" fontId="8" fillId="0" borderId="0" xfId="5" applyFont="1" applyAlignment="1">
      <alignment horizontal="center"/>
    </xf>
    <xf numFmtId="0" fontId="78" fillId="8" borderId="101" xfId="5" applyFont="1" applyFill="1" applyBorder="1" applyAlignment="1">
      <alignment horizontal="center" vertical="center"/>
    </xf>
    <xf numFmtId="0" fontId="78" fillId="8" borderId="104" xfId="5" applyFont="1" applyFill="1" applyBorder="1" applyAlignment="1">
      <alignment horizontal="center" vertical="center"/>
    </xf>
    <xf numFmtId="0" fontId="78" fillId="8" borderId="90" xfId="5" applyFont="1" applyFill="1" applyBorder="1" applyAlignment="1">
      <alignment horizontal="center" vertical="center"/>
    </xf>
    <xf numFmtId="0" fontId="15" fillId="8" borderId="102" xfId="5" applyFont="1" applyFill="1" applyBorder="1" applyAlignment="1">
      <alignment horizontal="center" vertical="center" wrapText="1"/>
    </xf>
    <xf numFmtId="0" fontId="78" fillId="8" borderId="106" xfId="5" applyFont="1" applyFill="1" applyBorder="1" applyAlignment="1">
      <alignment horizontal="center" vertical="center" wrapText="1"/>
    </xf>
    <xf numFmtId="0" fontId="78" fillId="8" borderId="103" xfId="5" applyFont="1" applyFill="1" applyBorder="1" applyAlignment="1">
      <alignment horizontal="center" vertical="center" wrapText="1"/>
    </xf>
    <xf numFmtId="0" fontId="78" fillId="8" borderId="107" xfId="5" applyFont="1" applyFill="1" applyBorder="1" applyAlignment="1">
      <alignment horizontal="center" vertical="center" wrapText="1"/>
    </xf>
    <xf numFmtId="0" fontId="15" fillId="8" borderId="33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42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5" fillId="8" borderId="1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8" borderId="50" xfId="0" applyFont="1" applyFill="1" applyBorder="1" applyAlignment="1">
      <alignment horizontal="center" vertical="center" wrapText="1"/>
    </xf>
    <xf numFmtId="0" fontId="15" fillId="8" borderId="39" xfId="0" applyFont="1" applyFill="1" applyBorder="1" applyAlignment="1">
      <alignment horizontal="center" vertical="center" wrapText="1"/>
    </xf>
    <xf numFmtId="0" fontId="15" fillId="8" borderId="55" xfId="0" applyFont="1" applyFill="1" applyBorder="1" applyAlignment="1">
      <alignment horizontal="center" vertical="center" wrapText="1"/>
    </xf>
    <xf numFmtId="0" fontId="15" fillId="8" borderId="56" xfId="0" applyFont="1" applyFill="1" applyBorder="1" applyAlignment="1">
      <alignment horizontal="center" vertical="center" wrapText="1"/>
    </xf>
    <xf numFmtId="0" fontId="15" fillId="8" borderId="51" xfId="0" applyFont="1" applyFill="1" applyBorder="1" applyAlignment="1">
      <alignment horizontal="center" vertical="center"/>
    </xf>
    <xf numFmtId="0" fontId="15" fillId="8" borderId="52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 wrapText="1"/>
    </xf>
    <xf numFmtId="0" fontId="15" fillId="8" borderId="53" xfId="0" applyFont="1" applyFill="1" applyBorder="1" applyAlignment="1">
      <alignment horizontal="center" vertical="center" wrapText="1"/>
    </xf>
    <xf numFmtId="0" fontId="91" fillId="0" borderId="0" xfId="0" applyFont="1" applyAlignment="1">
      <alignment horizontal="center"/>
    </xf>
    <xf numFmtId="0" fontId="15" fillId="8" borderId="115" xfId="0" applyFont="1" applyFill="1" applyBorder="1" applyAlignment="1">
      <alignment horizontal="center" vertical="center"/>
    </xf>
    <xf numFmtId="0" fontId="15" fillId="8" borderId="110" xfId="0" applyFont="1" applyFill="1" applyBorder="1" applyAlignment="1">
      <alignment horizontal="center" vertical="center"/>
    </xf>
    <xf numFmtId="0" fontId="15" fillId="8" borderId="113" xfId="0" applyFont="1" applyFill="1" applyBorder="1" applyAlignment="1">
      <alignment horizontal="center" vertical="center"/>
    </xf>
    <xf numFmtId="0" fontId="15" fillId="8" borderId="114" xfId="0" applyFont="1" applyFill="1" applyBorder="1" applyAlignment="1">
      <alignment horizontal="center" vertical="center" wrapText="1"/>
    </xf>
    <xf numFmtId="0" fontId="15" fillId="8" borderId="72" xfId="0" applyFont="1" applyFill="1" applyBorder="1" applyAlignment="1">
      <alignment horizontal="center" vertical="center" wrapText="1"/>
    </xf>
    <xf numFmtId="0" fontId="15" fillId="8" borderId="116" xfId="0" applyFont="1" applyFill="1" applyBorder="1" applyAlignment="1">
      <alignment horizontal="center" vertical="center" wrapText="1"/>
    </xf>
    <xf numFmtId="0" fontId="15" fillId="8" borderId="118" xfId="0" applyFont="1" applyFill="1" applyBorder="1" applyAlignment="1">
      <alignment horizontal="center" vertical="center" wrapText="1"/>
    </xf>
    <xf numFmtId="0" fontId="15" fillId="8" borderId="87" xfId="0" applyFont="1" applyFill="1" applyBorder="1" applyAlignment="1">
      <alignment horizontal="center" vertical="center" wrapText="1"/>
    </xf>
    <xf numFmtId="4" fontId="15" fillId="8" borderId="115" xfId="0" applyNumberFormat="1" applyFont="1" applyFill="1" applyBorder="1" applyAlignment="1">
      <alignment horizontal="center" vertical="center" wrapText="1"/>
    </xf>
    <xf numFmtId="4" fontId="15" fillId="8" borderId="1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/>
    <xf numFmtId="0" fontId="15" fillId="8" borderId="126" xfId="0" applyFont="1" applyFill="1" applyBorder="1" applyAlignment="1">
      <alignment horizontal="center" vertical="center"/>
    </xf>
    <xf numFmtId="0" fontId="15" fillId="8" borderId="47" xfId="0" applyFont="1" applyFill="1" applyBorder="1" applyAlignment="1">
      <alignment horizontal="center" vertical="center"/>
    </xf>
    <xf numFmtId="0" fontId="15" fillId="8" borderId="127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/>
    </xf>
    <xf numFmtId="49" fontId="15" fillId="8" borderId="42" xfId="0" applyNumberFormat="1" applyFont="1" applyFill="1" applyBorder="1" applyAlignment="1">
      <alignment horizontal="center" vertical="center" wrapText="1"/>
    </xf>
    <xf numFmtId="49" fontId="15" fillId="8" borderId="85" xfId="0" applyNumberFormat="1" applyFont="1" applyFill="1" applyBorder="1" applyAlignment="1">
      <alignment horizontal="center" vertical="center" wrapText="1"/>
    </xf>
    <xf numFmtId="166" fontId="15" fillId="8" borderId="123" xfId="0" applyNumberFormat="1" applyFont="1" applyFill="1" applyBorder="1" applyAlignment="1">
      <alignment horizontal="center" vertical="center" wrapText="1"/>
    </xf>
    <xf numFmtId="166" fontId="15" fillId="8" borderId="110" xfId="0" applyNumberFormat="1" applyFont="1" applyFill="1" applyBorder="1" applyAlignment="1">
      <alignment horizontal="center" vertical="center" wrapText="1"/>
    </xf>
    <xf numFmtId="166" fontId="15" fillId="8" borderId="124" xfId="0" applyNumberFormat="1" applyFont="1" applyFill="1" applyBorder="1" applyAlignment="1">
      <alignment horizontal="center" vertical="center" wrapText="1"/>
    </xf>
    <xf numFmtId="166" fontId="15" fillId="8" borderId="119" xfId="0" applyNumberFormat="1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/>
    </xf>
    <xf numFmtId="0" fontId="5" fillId="7" borderId="149" xfId="0" applyFont="1" applyFill="1" applyBorder="1" applyAlignment="1">
      <alignment horizontal="center" vertical="center"/>
    </xf>
    <xf numFmtId="168" fontId="5" fillId="7" borderId="130" xfId="0" applyNumberFormat="1" applyFont="1" applyFill="1" applyBorder="1" applyAlignment="1">
      <alignment horizontal="center" vertical="center" wrapText="1"/>
    </xf>
    <xf numFmtId="168" fontId="5" fillId="7" borderId="148" xfId="0" applyNumberFormat="1" applyFont="1" applyFill="1" applyBorder="1" applyAlignment="1">
      <alignment horizontal="center" vertical="center" wrapText="1"/>
    </xf>
    <xf numFmtId="4" fontId="5" fillId="7" borderId="145" xfId="0" applyNumberFormat="1" applyFont="1" applyFill="1" applyBorder="1" applyAlignment="1">
      <alignment horizontal="center" wrapText="1"/>
    </xf>
    <xf numFmtId="4" fontId="5" fillId="7" borderId="146" xfId="0" applyNumberFormat="1" applyFont="1" applyFill="1" applyBorder="1" applyAlignment="1">
      <alignment horizontal="center" wrapText="1"/>
    </xf>
    <xf numFmtId="4" fontId="5" fillId="7" borderId="130" xfId="0" applyNumberFormat="1" applyFont="1" applyFill="1" applyBorder="1" applyAlignment="1">
      <alignment horizontal="center" vertical="center" wrapText="1"/>
    </xf>
    <xf numFmtId="4" fontId="5" fillId="7" borderId="148" xfId="0" applyNumberFormat="1" applyFont="1" applyFill="1" applyBorder="1" applyAlignment="1">
      <alignment horizontal="center" vertical="center" wrapText="1"/>
    </xf>
    <xf numFmtId="0" fontId="5" fillId="7" borderId="129" xfId="0" applyFont="1" applyFill="1" applyBorder="1" applyAlignment="1">
      <alignment horizontal="center" vertical="center" wrapText="1"/>
    </xf>
    <xf numFmtId="0" fontId="5" fillId="7" borderId="147" xfId="0" applyFont="1" applyFill="1" applyBorder="1" applyAlignment="1">
      <alignment horizontal="center" vertical="center" wrapText="1"/>
    </xf>
    <xf numFmtId="0" fontId="5" fillId="7" borderId="130" xfId="0" applyFont="1" applyFill="1" applyBorder="1" applyAlignment="1">
      <alignment horizontal="center" vertical="center" wrapText="1"/>
    </xf>
    <xf numFmtId="0" fontId="5" fillId="7" borderId="14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7" borderId="15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137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35" xfId="0" applyFont="1" applyFill="1" applyBorder="1" applyAlignment="1">
      <alignment horizontal="center" vertical="center" wrapText="1"/>
    </xf>
    <xf numFmtId="0" fontId="5" fillId="7" borderId="137" xfId="0" applyFont="1" applyFill="1" applyBorder="1" applyAlignment="1">
      <alignment horizontal="center" vertical="center" wrapText="1"/>
    </xf>
    <xf numFmtId="0" fontId="5" fillId="7" borderId="77" xfId="0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horizontal="left"/>
    </xf>
    <xf numFmtId="0" fontId="5" fillId="7" borderId="13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</cellXfs>
  <cellStyles count="7">
    <cellStyle name="Euro" xfId="2" xr:uid="{00000000-0005-0000-0000-000000000000}"/>
    <cellStyle name="Moneda" xfId="1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323DC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33C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CCFF"/>
      <color rgb="FF0000CC"/>
      <color rgb="FF0066CC"/>
      <color rgb="FFFFFF99"/>
      <color rgb="FF062948"/>
      <color rgb="FF000099"/>
      <color rgb="FF000066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106680</xdr:rowOff>
    </xdr:from>
    <xdr:to>
      <xdr:col>5</xdr:col>
      <xdr:colOff>30480</xdr:colOff>
      <xdr:row>2</xdr:row>
      <xdr:rowOff>236220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268605"/>
          <a:ext cx="5574030" cy="2914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A" sz="1400" b="1">
              <a:solidFill>
                <a:sysClr val="windowText" lastClr="000000"/>
              </a:solidFill>
              <a:latin typeface="Arial" panose="020B0604020202020204" pitchFamily="7" charset="0"/>
              <a:cs typeface="Arial" panose="020B0604020202020204" pitchFamily="7" charset="0"/>
            </a:rPr>
            <a:t>RESUMEN DEL PRESUPUESTO AL MES DE</a:t>
          </a:r>
          <a:r>
            <a:rPr lang="es-PA" sz="1400" b="1" baseline="0">
              <a:solidFill>
                <a:sysClr val="windowText" lastClr="000000"/>
              </a:solidFill>
              <a:latin typeface="Arial" panose="020B0604020202020204" pitchFamily="7" charset="0"/>
              <a:cs typeface="Arial" panose="020B0604020202020204" pitchFamily="7" charset="0"/>
            </a:rPr>
            <a:t>  AGOSTO </a:t>
          </a:r>
          <a:r>
            <a:rPr lang="es-PA" sz="1400" b="1">
              <a:solidFill>
                <a:sysClr val="windowText" lastClr="000000"/>
              </a:solidFill>
              <a:latin typeface="Arial" panose="020B0604020202020204" pitchFamily="7" charset="0"/>
              <a:cs typeface="Arial" panose="020B0604020202020204" pitchFamily="7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123825</xdr:rowOff>
    </xdr:to>
    <xdr:sp macro="" textlink="">
      <xdr:nvSpPr>
        <xdr:cNvPr id="84900" name="Line 1">
          <a:extLst>
            <a:ext uri="{FF2B5EF4-FFF2-40B4-BE49-F238E27FC236}">
              <a16:creationId xmlns:a16="http://schemas.microsoft.com/office/drawing/2014/main" id="{00000000-0008-0000-0C00-0000A44B0100}"/>
            </a:ext>
          </a:extLst>
        </xdr:cNvPr>
        <xdr:cNvSpPr>
          <a:spLocks noChangeShapeType="1"/>
        </xdr:cNvSpPr>
      </xdr:nvSpPr>
      <xdr:spPr>
        <a:xfrm flipV="1">
          <a:off x="7058025" y="1238250"/>
          <a:ext cx="0" cy="123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123825</xdr:rowOff>
    </xdr:to>
    <xdr:sp macro="" textlink="">
      <xdr:nvSpPr>
        <xdr:cNvPr id="84901" name="Line 1">
          <a:extLst>
            <a:ext uri="{FF2B5EF4-FFF2-40B4-BE49-F238E27FC236}">
              <a16:creationId xmlns:a16="http://schemas.microsoft.com/office/drawing/2014/main" id="{00000000-0008-0000-0C00-0000A54B0100}"/>
            </a:ext>
          </a:extLst>
        </xdr:cNvPr>
        <xdr:cNvSpPr>
          <a:spLocks noChangeShapeType="1"/>
        </xdr:cNvSpPr>
      </xdr:nvSpPr>
      <xdr:spPr>
        <a:xfrm flipV="1">
          <a:off x="7058025" y="1238250"/>
          <a:ext cx="0" cy="123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123825</xdr:rowOff>
    </xdr:to>
    <xdr:sp macro="" textlink="">
      <xdr:nvSpPr>
        <xdr:cNvPr id="84902" name="Line 1">
          <a:extLst>
            <a:ext uri="{FF2B5EF4-FFF2-40B4-BE49-F238E27FC236}">
              <a16:creationId xmlns:a16="http://schemas.microsoft.com/office/drawing/2014/main" id="{00000000-0008-0000-0C00-0000A64B0100}"/>
            </a:ext>
          </a:extLst>
        </xdr:cNvPr>
        <xdr:cNvSpPr>
          <a:spLocks noChangeShapeType="1"/>
        </xdr:cNvSpPr>
      </xdr:nvSpPr>
      <xdr:spPr>
        <a:xfrm flipV="1">
          <a:off x="7058025" y="1238250"/>
          <a:ext cx="0" cy="123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123825</xdr:rowOff>
    </xdr:to>
    <xdr:sp macro="" textlink="">
      <xdr:nvSpPr>
        <xdr:cNvPr id="84903" name="Line 1">
          <a:extLst>
            <a:ext uri="{FF2B5EF4-FFF2-40B4-BE49-F238E27FC236}">
              <a16:creationId xmlns:a16="http://schemas.microsoft.com/office/drawing/2014/main" id="{00000000-0008-0000-0C00-0000A74B0100}"/>
            </a:ext>
          </a:extLst>
        </xdr:cNvPr>
        <xdr:cNvSpPr>
          <a:spLocks noChangeShapeType="1"/>
        </xdr:cNvSpPr>
      </xdr:nvSpPr>
      <xdr:spPr>
        <a:xfrm flipV="1">
          <a:off x="7058025" y="1238250"/>
          <a:ext cx="0" cy="123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123825</xdr:rowOff>
    </xdr:to>
    <xdr:sp macro="" textlink="">
      <xdr:nvSpPr>
        <xdr:cNvPr id="84904" name="Line 1">
          <a:extLst>
            <a:ext uri="{FF2B5EF4-FFF2-40B4-BE49-F238E27FC236}">
              <a16:creationId xmlns:a16="http://schemas.microsoft.com/office/drawing/2014/main" id="{00000000-0008-0000-0C00-0000A84B0100}"/>
            </a:ext>
          </a:extLst>
        </xdr:cNvPr>
        <xdr:cNvSpPr>
          <a:spLocks noChangeShapeType="1"/>
        </xdr:cNvSpPr>
      </xdr:nvSpPr>
      <xdr:spPr>
        <a:xfrm flipV="1">
          <a:off x="7058025" y="1238250"/>
          <a:ext cx="0" cy="123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123825</xdr:rowOff>
    </xdr:to>
    <xdr:sp macro="" textlink="">
      <xdr:nvSpPr>
        <xdr:cNvPr id="84905" name="Line 1">
          <a:extLst>
            <a:ext uri="{FF2B5EF4-FFF2-40B4-BE49-F238E27FC236}">
              <a16:creationId xmlns:a16="http://schemas.microsoft.com/office/drawing/2014/main" id="{00000000-0008-0000-0C00-0000A94B0100}"/>
            </a:ext>
          </a:extLst>
        </xdr:cNvPr>
        <xdr:cNvSpPr>
          <a:spLocks noChangeShapeType="1"/>
        </xdr:cNvSpPr>
      </xdr:nvSpPr>
      <xdr:spPr>
        <a:xfrm flipV="1">
          <a:off x="7058025" y="1238250"/>
          <a:ext cx="0" cy="1238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39</xdr:row>
      <xdr:rowOff>0</xdr:rowOff>
    </xdr:from>
    <xdr:to>
      <xdr:col>0</xdr:col>
      <xdr:colOff>238125</xdr:colOff>
      <xdr:row>40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8BC60000}"/>
            </a:ext>
          </a:extLst>
        </xdr:cNvPr>
        <xdr:cNvSpPr txBox="1">
          <a:spLocks noChangeArrowheads="1"/>
        </xdr:cNvSpPr>
      </xdr:nvSpPr>
      <xdr:spPr>
        <a:xfrm>
          <a:off x="133350" y="906780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52</xdr:row>
      <xdr:rowOff>209550</xdr:rowOff>
    </xdr:from>
    <xdr:to>
      <xdr:col>12</xdr:col>
      <xdr:colOff>771525</xdr:colOff>
      <xdr:row>54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104775" y="11446510"/>
          <a:ext cx="8963025" cy="28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11906</xdr:rowOff>
    </xdr:from>
    <xdr:to>
      <xdr:col>3</xdr:col>
      <xdr:colOff>752475</xdr:colOff>
      <xdr:row>53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0" y="7381875"/>
          <a:ext cx="6884194" cy="5453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pre05\COPIA%20MAYRA\EJECUCION%20PRESUP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GRES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</sheetPr>
  <dimension ref="A1:H35"/>
  <sheetViews>
    <sheetView showGridLines="0" showZeros="0" tabSelected="1" workbookViewId="0">
      <selection activeCell="O18" sqref="O18"/>
    </sheetView>
  </sheetViews>
  <sheetFormatPr baseColWidth="10" defaultColWidth="11.42578125" defaultRowHeight="12.75"/>
  <cols>
    <col min="1" max="1" width="35.7109375" style="5" customWidth="1"/>
    <col min="2" max="2" width="15.28515625" customWidth="1"/>
    <col min="3" max="3" width="5" hidden="1" customWidth="1"/>
    <col min="4" max="4" width="16" customWidth="1"/>
    <col min="5" max="5" width="16.7109375" customWidth="1"/>
  </cols>
  <sheetData>
    <row r="1" spans="1:7">
      <c r="A1"/>
    </row>
    <row r="2" spans="1:7">
      <c r="A2"/>
    </row>
    <row r="3" spans="1:7" ht="31.9" customHeight="1">
      <c r="A3"/>
    </row>
    <row r="4" spans="1:7" ht="6.95" customHeight="1">
      <c r="A4" s="721" t="s">
        <v>0</v>
      </c>
      <c r="B4" s="208"/>
      <c r="C4" s="208"/>
      <c r="D4" s="208"/>
      <c r="E4" s="208"/>
    </row>
    <row r="5" spans="1:7">
      <c r="A5" s="722"/>
      <c r="B5" s="718" t="s">
        <v>1</v>
      </c>
      <c r="C5" s="719"/>
      <c r="D5" s="719"/>
      <c r="E5" s="719"/>
    </row>
    <row r="6" spans="1:7" ht="20.25" customHeight="1">
      <c r="A6" s="722"/>
      <c r="B6" s="209" t="s">
        <v>2</v>
      </c>
      <c r="C6" s="209" t="s">
        <v>3</v>
      </c>
      <c r="D6" s="210" t="s">
        <v>4</v>
      </c>
      <c r="E6" s="209" t="s">
        <v>5</v>
      </c>
    </row>
    <row r="7" spans="1:7" ht="6.6" customHeight="1">
      <c r="A7" s="723"/>
      <c r="B7" s="211"/>
      <c r="C7" s="211"/>
      <c r="D7" s="212"/>
      <c r="E7" s="211"/>
    </row>
    <row r="8" spans="1:7" ht="13.15" customHeight="1">
      <c r="A8" s="6"/>
      <c r="B8" s="77"/>
      <c r="C8" s="77"/>
      <c r="D8" s="133"/>
    </row>
    <row r="9" spans="1:7" ht="24.6" customHeight="1">
      <c r="A9" s="134" t="s">
        <v>6</v>
      </c>
      <c r="B9" s="135">
        <v>179349116</v>
      </c>
      <c r="C9" s="135">
        <v>0</v>
      </c>
      <c r="D9" s="136">
        <v>179349116</v>
      </c>
      <c r="E9" s="135">
        <v>89965109.579999998</v>
      </c>
    </row>
    <row r="10" spans="1:7" ht="15">
      <c r="A10" s="137"/>
      <c r="B10" s="138"/>
      <c r="C10" s="139"/>
      <c r="D10" s="138"/>
      <c r="E10" s="139"/>
    </row>
    <row r="11" spans="1:7">
      <c r="A11" s="140" t="s">
        <v>7</v>
      </c>
      <c r="B11" s="141">
        <v>133140570</v>
      </c>
      <c r="C11" s="142"/>
      <c r="D11" s="141">
        <v>133140570</v>
      </c>
      <c r="E11" s="142">
        <v>79756788.579999998</v>
      </c>
    </row>
    <row r="12" spans="1:7">
      <c r="A12" s="140"/>
      <c r="B12" s="141"/>
      <c r="C12" s="142"/>
      <c r="D12" s="141"/>
      <c r="E12" s="142"/>
      <c r="F12" s="143"/>
    </row>
    <row r="13" spans="1:7">
      <c r="A13" s="140" t="s">
        <v>8</v>
      </c>
      <c r="B13" s="141">
        <v>46208546</v>
      </c>
      <c r="C13" s="142"/>
      <c r="D13" s="141">
        <v>46208546</v>
      </c>
      <c r="E13" s="354">
        <v>10208321</v>
      </c>
      <c r="G13" s="2"/>
    </row>
    <row r="14" spans="1:7" ht="15">
      <c r="A14" s="137"/>
      <c r="B14" s="144"/>
      <c r="C14" s="145"/>
      <c r="D14" s="144"/>
      <c r="E14" s="145"/>
    </row>
    <row r="15" spans="1:7" ht="15">
      <c r="A15" s="137"/>
      <c r="B15" s="144"/>
      <c r="C15" s="145"/>
      <c r="D15" s="144"/>
      <c r="E15" s="145"/>
    </row>
    <row r="16" spans="1:7" ht="22.15" customHeight="1">
      <c r="A16" s="134" t="s">
        <v>9</v>
      </c>
      <c r="B16" s="146">
        <v>179349116</v>
      </c>
      <c r="C16" s="147">
        <v>0</v>
      </c>
      <c r="D16" s="146">
        <v>179349116</v>
      </c>
      <c r="E16" s="147">
        <v>99894697.789999992</v>
      </c>
    </row>
    <row r="17" spans="1:8" ht="16.899999999999999" customHeight="1">
      <c r="A17" s="137"/>
      <c r="B17" s="144"/>
      <c r="C17" s="145"/>
      <c r="D17" s="144"/>
      <c r="E17" s="145"/>
    </row>
    <row r="18" spans="1:8" ht="24.6" customHeight="1">
      <c r="A18" s="148" t="s">
        <v>10</v>
      </c>
      <c r="B18" s="149">
        <v>133140570</v>
      </c>
      <c r="C18" s="149">
        <v>0</v>
      </c>
      <c r="D18" s="150">
        <v>133065570</v>
      </c>
      <c r="E18" s="149">
        <v>81069448.479999989</v>
      </c>
      <c r="F18" s="2" t="s">
        <v>11</v>
      </c>
      <c r="H18" t="s">
        <v>12</v>
      </c>
    </row>
    <row r="19" spans="1:8" ht="22.5" customHeight="1">
      <c r="A19" s="6" t="s">
        <v>13</v>
      </c>
      <c r="B19" s="142">
        <v>46252935</v>
      </c>
      <c r="C19" s="142"/>
      <c r="D19" s="141">
        <v>46878433</v>
      </c>
      <c r="E19" s="142">
        <v>27818895.849999998</v>
      </c>
      <c r="H19" t="s">
        <v>12</v>
      </c>
    </row>
    <row r="20" spans="1:8">
      <c r="A20" s="6"/>
      <c r="B20" s="142">
        <v>0</v>
      </c>
      <c r="C20" s="142"/>
      <c r="D20" s="141"/>
      <c r="E20" s="142">
        <v>0</v>
      </c>
      <c r="H20" t="s">
        <v>12</v>
      </c>
    </row>
    <row r="21" spans="1:8">
      <c r="A21" s="6" t="s">
        <v>14</v>
      </c>
      <c r="B21" s="142">
        <v>71448026</v>
      </c>
      <c r="C21" s="142"/>
      <c r="D21" s="141">
        <v>71693400</v>
      </c>
      <c r="E21" s="142">
        <v>44715183.799999997</v>
      </c>
      <c r="H21" t="s">
        <v>12</v>
      </c>
    </row>
    <row r="22" spans="1:8">
      <c r="A22" s="6" t="s">
        <v>12</v>
      </c>
      <c r="B22" s="142">
        <v>0</v>
      </c>
      <c r="C22" s="142"/>
      <c r="D22" s="141"/>
      <c r="E22" s="142">
        <v>0</v>
      </c>
      <c r="H22" t="s">
        <v>12</v>
      </c>
    </row>
    <row r="23" spans="1:8">
      <c r="A23" s="6" t="s">
        <v>15</v>
      </c>
      <c r="B23" s="142">
        <v>15439609</v>
      </c>
      <c r="C23" s="142"/>
      <c r="D23" s="141">
        <v>14493737</v>
      </c>
      <c r="E23" s="142">
        <v>8535367.8300000001</v>
      </c>
    </row>
    <row r="24" spans="1:8" ht="27.6" customHeight="1">
      <c r="A24" s="137"/>
      <c r="B24" s="145"/>
      <c r="C24" s="145"/>
      <c r="D24" s="144"/>
      <c r="E24" s="145"/>
    </row>
    <row r="25" spans="1:8" ht="21" customHeight="1">
      <c r="A25" s="148" t="s">
        <v>16</v>
      </c>
      <c r="B25" s="149">
        <v>46208546</v>
      </c>
      <c r="C25" s="149">
        <v>0</v>
      </c>
      <c r="D25" s="150">
        <v>46283546</v>
      </c>
      <c r="E25" s="149">
        <v>18825250.309999999</v>
      </c>
      <c r="F25" s="2" t="s">
        <v>12</v>
      </c>
    </row>
    <row r="26" spans="1:8" ht="23.25" customHeight="1">
      <c r="A26" s="6" t="s">
        <v>17</v>
      </c>
      <c r="B26" s="142">
        <v>39203856</v>
      </c>
      <c r="C26" s="142"/>
      <c r="D26" s="141">
        <v>25120525</v>
      </c>
      <c r="E26" s="142">
        <v>7939869.7199999997</v>
      </c>
    </row>
    <row r="27" spans="1:8">
      <c r="A27" s="6"/>
      <c r="B27" s="142"/>
      <c r="C27" s="142"/>
      <c r="D27" s="141"/>
      <c r="E27" s="142" t="s">
        <v>12</v>
      </c>
    </row>
    <row r="28" spans="1:8">
      <c r="A28" s="514" t="s">
        <v>316</v>
      </c>
      <c r="B28" s="142">
        <v>1955170</v>
      </c>
      <c r="C28" s="142"/>
      <c r="D28" s="141">
        <v>14945733</v>
      </c>
      <c r="E28" s="142">
        <v>6717499.6199999992</v>
      </c>
    </row>
    <row r="29" spans="1:8">
      <c r="A29" s="6"/>
      <c r="B29" s="2"/>
      <c r="C29" s="2"/>
      <c r="D29" s="151"/>
      <c r="E29" s="2" t="s">
        <v>12</v>
      </c>
    </row>
    <row r="30" spans="1:8">
      <c r="A30" s="6" t="s">
        <v>18</v>
      </c>
      <c r="B30" s="142">
        <v>3949520</v>
      </c>
      <c r="C30" s="142"/>
      <c r="D30" s="141">
        <v>4447296</v>
      </c>
      <c r="E30" s="142">
        <v>3187759.49</v>
      </c>
    </row>
    <row r="31" spans="1:8">
      <c r="A31" s="6"/>
      <c r="B31" s="141"/>
      <c r="C31" s="142"/>
      <c r="D31" s="141"/>
      <c r="E31" s="142"/>
    </row>
    <row r="32" spans="1:8">
      <c r="A32" s="6" t="s">
        <v>291</v>
      </c>
      <c r="B32" s="142">
        <v>1100000</v>
      </c>
      <c r="C32" s="142">
        <v>1100000</v>
      </c>
      <c r="D32" s="141">
        <v>1769992</v>
      </c>
      <c r="E32" s="142">
        <v>980121.48</v>
      </c>
    </row>
    <row r="33" spans="1:5" ht="15">
      <c r="A33" s="137"/>
      <c r="B33" s="214"/>
      <c r="C33" s="18"/>
      <c r="D33" s="152"/>
      <c r="E33" s="153"/>
    </row>
    <row r="34" spans="1:5">
      <c r="A34" s="36"/>
      <c r="B34" s="36"/>
      <c r="C34" s="36"/>
      <c r="D34" s="36"/>
      <c r="E34" s="36"/>
    </row>
    <row r="35" spans="1:5">
      <c r="A35" s="720" t="s">
        <v>19</v>
      </c>
      <c r="B35" s="720"/>
    </row>
  </sheetData>
  <mergeCells count="3">
    <mergeCell ref="B5:E5"/>
    <mergeCell ref="A35:B35"/>
    <mergeCell ref="A4:A7"/>
  </mergeCells>
  <pageMargins left="0.94488188976377996" right="0.74803149606299202" top="0.98425196850393704" bottom="0.98425196850393704" header="0" footer="0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">
    <tabColor theme="3" tint="0.39997558519241921"/>
  </sheetPr>
  <dimension ref="A1:P129"/>
  <sheetViews>
    <sheetView showGridLines="0" showZeros="0" topLeftCell="A7" zoomScale="112" zoomScaleNormal="112" workbookViewId="0">
      <selection activeCell="G19" sqref="G19"/>
    </sheetView>
  </sheetViews>
  <sheetFormatPr baseColWidth="10" defaultColWidth="11" defaultRowHeight="12.75"/>
  <cols>
    <col min="1" max="1" width="17.85546875" style="124" customWidth="1"/>
    <col min="2" max="2" width="41.140625" style="5" customWidth="1"/>
    <col min="3" max="3" width="12.85546875" style="646" customWidth="1"/>
    <col min="4" max="4" width="16.42578125" style="645" customWidth="1"/>
    <col min="5" max="5" width="15.5703125" style="645" customWidth="1"/>
    <col min="6" max="6" width="15.140625" style="645" customWidth="1"/>
    <col min="7" max="7" width="15.5703125" style="645" customWidth="1"/>
    <col min="8" max="8" width="15.7109375" style="649" customWidth="1"/>
    <col min="9" max="9" width="19.5703125" style="599" customWidth="1"/>
    <col min="10" max="10" width="36.85546875" style="178" customWidth="1"/>
    <col min="11" max="11" width="21.42578125" style="124" customWidth="1"/>
    <col min="12" max="12" width="13" style="124" customWidth="1"/>
    <col min="13" max="13" width="4.5703125" style="124" customWidth="1"/>
    <col min="14" max="16384" width="11" style="124"/>
  </cols>
  <sheetData>
    <row r="1" spans="1:16" ht="21.75" customHeight="1">
      <c r="A1" s="725" t="s">
        <v>54</v>
      </c>
      <c r="B1" s="725"/>
      <c r="C1" s="725"/>
      <c r="D1" s="725"/>
      <c r="E1" s="725"/>
      <c r="F1" s="725"/>
      <c r="G1" s="725"/>
      <c r="H1" s="725"/>
      <c r="I1" s="725"/>
      <c r="J1" s="37"/>
      <c r="K1" s="98"/>
      <c r="L1" s="98"/>
      <c r="M1" s="98"/>
    </row>
    <row r="2" spans="1:16" ht="18" customHeight="1">
      <c r="A2" s="725" t="s">
        <v>55</v>
      </c>
      <c r="B2" s="725"/>
      <c r="C2" s="725"/>
      <c r="D2" s="725"/>
      <c r="E2" s="725"/>
      <c r="F2" s="725"/>
      <c r="G2" s="725"/>
      <c r="H2" s="725"/>
      <c r="I2" s="725"/>
      <c r="J2" s="37"/>
      <c r="K2" s="98"/>
      <c r="L2" s="98"/>
      <c r="M2" s="98"/>
    </row>
    <row r="3" spans="1:16" ht="15">
      <c r="A3" s="726" t="s">
        <v>56</v>
      </c>
      <c r="B3" s="726"/>
      <c r="C3" s="726"/>
      <c r="D3" s="726"/>
      <c r="E3" s="726"/>
      <c r="F3" s="726"/>
      <c r="G3" s="726"/>
      <c r="H3" s="726"/>
      <c r="I3" s="726"/>
    </row>
    <row r="4" spans="1:16" ht="20.25" customHeight="1">
      <c r="A4" s="727" t="s">
        <v>383</v>
      </c>
      <c r="B4" s="727"/>
      <c r="C4" s="727"/>
      <c r="D4" s="727"/>
      <c r="E4" s="727"/>
      <c r="F4" s="727"/>
      <c r="G4" s="727"/>
      <c r="H4" s="727"/>
      <c r="I4" s="727"/>
    </row>
    <row r="5" spans="1:16" ht="9.75" customHeight="1">
      <c r="A5" s="334"/>
      <c r="B5" s="335"/>
      <c r="C5" s="600"/>
      <c r="D5" s="601"/>
      <c r="E5" s="601"/>
      <c r="F5" s="601"/>
      <c r="G5" s="601"/>
      <c r="H5" s="602"/>
      <c r="I5" s="594" t="s">
        <v>12</v>
      </c>
    </row>
    <row r="6" spans="1:16" ht="24" customHeight="1">
      <c r="A6" s="733" t="s">
        <v>57</v>
      </c>
      <c r="B6" s="735" t="s">
        <v>0</v>
      </c>
      <c r="C6" s="737" t="s">
        <v>43</v>
      </c>
      <c r="D6" s="737"/>
      <c r="E6" s="737"/>
      <c r="F6" s="738" t="s">
        <v>307</v>
      </c>
      <c r="G6" s="738"/>
      <c r="H6" s="728" t="s">
        <v>29</v>
      </c>
      <c r="I6" s="729"/>
    </row>
    <row r="7" spans="1:16" ht="36" customHeight="1">
      <c r="A7" s="734"/>
      <c r="B7" s="736"/>
      <c r="C7" s="568" t="s">
        <v>2</v>
      </c>
      <c r="D7" s="332" t="s">
        <v>58</v>
      </c>
      <c r="E7" s="332" t="s">
        <v>23</v>
      </c>
      <c r="F7" s="332" t="s">
        <v>59</v>
      </c>
      <c r="G7" s="332" t="s">
        <v>60</v>
      </c>
      <c r="H7" s="331" t="s">
        <v>24</v>
      </c>
      <c r="I7" s="217" t="s">
        <v>61</v>
      </c>
    </row>
    <row r="8" spans="1:16" ht="8.25" hidden="1" customHeight="1">
      <c r="A8" s="218"/>
      <c r="B8" s="219" t="s">
        <v>12</v>
      </c>
      <c r="C8" s="603"/>
      <c r="D8" s="604"/>
      <c r="E8" s="604"/>
      <c r="F8" s="604"/>
      <c r="G8" s="604"/>
      <c r="H8" s="605"/>
      <c r="I8" s="595"/>
    </row>
    <row r="9" spans="1:16" ht="21.75" customHeight="1">
      <c r="A9" s="218"/>
      <c r="B9" s="220" t="s">
        <v>26</v>
      </c>
      <c r="C9" s="606">
        <f>+C11+C36</f>
        <v>179349116</v>
      </c>
      <c r="D9" s="607">
        <f>+D11+D36</f>
        <v>179349116</v>
      </c>
      <c r="E9" s="606">
        <f>E11+E36</f>
        <v>129729641</v>
      </c>
      <c r="F9" s="606">
        <f>+F11+F36</f>
        <v>12614634.17</v>
      </c>
      <c r="G9" s="606">
        <f>+G11+G36</f>
        <v>12614632.890000001</v>
      </c>
      <c r="H9" s="608">
        <f>+G9-E9</f>
        <v>-117115008.11</v>
      </c>
      <c r="I9" s="593">
        <f>+G9/E9*100</f>
        <v>9.7237861700395829</v>
      </c>
      <c r="J9" s="355"/>
      <c r="K9" s="730"/>
      <c r="L9" s="731"/>
      <c r="M9" s="731"/>
      <c r="N9" s="731"/>
      <c r="O9" s="731"/>
      <c r="P9" s="731"/>
    </row>
    <row r="10" spans="1:16" ht="9.9499999999999993" customHeight="1">
      <c r="A10" s="218"/>
      <c r="B10" s="220"/>
      <c r="C10" s="606"/>
      <c r="D10" s="609"/>
      <c r="E10" s="606"/>
      <c r="F10" s="606"/>
      <c r="G10" s="606"/>
      <c r="H10" s="610"/>
      <c r="I10" s="593"/>
      <c r="J10" s="356"/>
    </row>
    <row r="11" spans="1:16" ht="21" customHeight="1">
      <c r="A11" s="221" t="s">
        <v>62</v>
      </c>
      <c r="B11" s="222" t="s">
        <v>27</v>
      </c>
      <c r="C11" s="611">
        <f>+C13</f>
        <v>133140570</v>
      </c>
      <c r="D11" s="609">
        <f>+D13</f>
        <v>133140570</v>
      </c>
      <c r="E11" s="606">
        <f>E17+E25+E26+E31+E33</f>
        <v>92536472</v>
      </c>
      <c r="F11" s="606">
        <f>+F13</f>
        <v>12594550.17</v>
      </c>
      <c r="G11" s="606">
        <f>+G13</f>
        <v>12594548.890000001</v>
      </c>
      <c r="H11" s="608">
        <f t="shared" ref="H11:H47" si="0">+G11-E11</f>
        <v>-79941923.109999999</v>
      </c>
      <c r="I11" s="593">
        <f t="shared" ref="I11:I50" si="1">+G11/E11*100</f>
        <v>13.610362074318113</v>
      </c>
      <c r="J11" s="357"/>
      <c r="M11" s="130"/>
    </row>
    <row r="12" spans="1:16" ht="9.9499999999999993" customHeight="1">
      <c r="A12" s="218"/>
      <c r="B12" s="223"/>
      <c r="C12" s="612"/>
      <c r="D12" s="613"/>
      <c r="E12" s="614" t="s">
        <v>12</v>
      </c>
      <c r="F12" s="614"/>
      <c r="G12" s="614"/>
      <c r="H12" s="608"/>
      <c r="I12" s="593"/>
      <c r="J12" s="356"/>
      <c r="M12" s="130"/>
    </row>
    <row r="13" spans="1:16" ht="21" customHeight="1">
      <c r="A13" s="221" t="s">
        <v>63</v>
      </c>
      <c r="B13" s="220" t="s">
        <v>64</v>
      </c>
      <c r="C13" s="606">
        <f>+C15+C21+C26+C31+C33</f>
        <v>133140570</v>
      </c>
      <c r="D13" s="609">
        <f>+D15+D21+D26+D31+D33</f>
        <v>133140570</v>
      </c>
      <c r="E13" s="606">
        <f>+E15+E21+E26+E31+E33</f>
        <v>92536472</v>
      </c>
      <c r="F13" s="606">
        <f>F15+F21+F26+F31</f>
        <v>12594550.17</v>
      </c>
      <c r="G13" s="606">
        <f>G15+G21+G26+G31+G33</f>
        <v>12594548.890000001</v>
      </c>
      <c r="H13" s="608">
        <f t="shared" si="0"/>
        <v>-79941923.109999999</v>
      </c>
      <c r="I13" s="593">
        <f t="shared" si="1"/>
        <v>13.610362074318113</v>
      </c>
      <c r="J13" s="357"/>
      <c r="K13" s="131"/>
      <c r="L13" s="130"/>
      <c r="M13" s="130"/>
    </row>
    <row r="14" spans="1:16" ht="14.25" customHeight="1">
      <c r="A14" s="221"/>
      <c r="B14" s="224"/>
      <c r="C14" s="614"/>
      <c r="D14" s="613"/>
      <c r="E14" s="614"/>
      <c r="F14" s="614"/>
      <c r="G14" s="614" t="s">
        <v>12</v>
      </c>
      <c r="H14" s="608" t="s">
        <v>12</v>
      </c>
      <c r="I14" s="593"/>
      <c r="J14" s="356"/>
      <c r="K14" s="131"/>
      <c r="M14" s="130"/>
    </row>
    <row r="15" spans="1:16" ht="21" customHeight="1">
      <c r="A15" s="221" t="s">
        <v>65</v>
      </c>
      <c r="B15" s="220" t="s">
        <v>66</v>
      </c>
      <c r="C15" s="606">
        <f>+C17</f>
        <v>3672711</v>
      </c>
      <c r="D15" s="609">
        <f>SUM(D18:D19)</f>
        <v>3672711</v>
      </c>
      <c r="E15" s="606">
        <f>E17</f>
        <v>3508438</v>
      </c>
      <c r="F15" s="606">
        <f>SUM(F18:F19)</f>
        <v>109547.52</v>
      </c>
      <c r="G15" s="606">
        <f>G17</f>
        <v>109547.24</v>
      </c>
      <c r="H15" s="608">
        <f t="shared" si="0"/>
        <v>-3398890.76</v>
      </c>
      <c r="I15" s="593">
        <f t="shared" si="1"/>
        <v>3.122393498189223</v>
      </c>
      <c r="J15" s="356"/>
      <c r="K15" s="131"/>
      <c r="M15" s="130"/>
    </row>
    <row r="16" spans="1:16" ht="11.45" customHeight="1">
      <c r="A16" s="221"/>
      <c r="B16" s="220"/>
      <c r="C16" s="606"/>
      <c r="D16" s="613"/>
      <c r="E16" s="606"/>
      <c r="F16" s="606"/>
      <c r="G16" s="606"/>
      <c r="H16" s="608"/>
      <c r="I16" s="593"/>
      <c r="J16" s="356"/>
      <c r="K16" s="131"/>
    </row>
    <row r="17" spans="1:13" ht="19.149999999999999" customHeight="1">
      <c r="A17" s="221" t="s">
        <v>67</v>
      </c>
      <c r="B17" s="225" t="s">
        <v>68</v>
      </c>
      <c r="C17" s="615">
        <f>+C18+C19</f>
        <v>3672711</v>
      </c>
      <c r="D17" s="609">
        <f>+D18+D19</f>
        <v>3672711</v>
      </c>
      <c r="E17" s="606">
        <f>SUM(E18:E19)</f>
        <v>3508438</v>
      </c>
      <c r="F17" s="606">
        <f>SUM(F18:F19)</f>
        <v>109547.52</v>
      </c>
      <c r="G17" s="606">
        <f>G18+G19</f>
        <v>109547.24</v>
      </c>
      <c r="H17" s="608">
        <f t="shared" si="0"/>
        <v>-3398890.76</v>
      </c>
      <c r="I17" s="593">
        <f t="shared" si="1"/>
        <v>3.122393498189223</v>
      </c>
      <c r="J17" s="357"/>
    </row>
    <row r="18" spans="1:13" ht="24.95" customHeight="1">
      <c r="A18" s="226" t="s">
        <v>69</v>
      </c>
      <c r="B18" s="224" t="s">
        <v>70</v>
      </c>
      <c r="C18" s="614">
        <v>1264345</v>
      </c>
      <c r="D18" s="613">
        <v>1264345</v>
      </c>
      <c r="E18" s="614">
        <f>12647+12644+12643+252869+189651+126434+533571+51721</f>
        <v>1192180</v>
      </c>
      <c r="F18" s="616">
        <v>5235.5200000000004</v>
      </c>
      <c r="G18" s="616">
        <f>J18+F18-0.28</f>
        <v>5235.2400000000007</v>
      </c>
      <c r="H18" s="713">
        <f t="shared" si="0"/>
        <v>-1186944.76</v>
      </c>
      <c r="I18" s="408">
        <f t="shared" si="1"/>
        <v>0.43913167474710202</v>
      </c>
      <c r="J18" s="82"/>
      <c r="M18" s="130"/>
    </row>
    <row r="19" spans="1:13" ht="24.95" customHeight="1">
      <c r="A19" s="226" t="s">
        <v>71</v>
      </c>
      <c r="B19" s="224" t="s">
        <v>72</v>
      </c>
      <c r="C19" s="614">
        <v>2408366</v>
      </c>
      <c r="D19" s="613">
        <v>2408366</v>
      </c>
      <c r="E19" s="614">
        <f>24083+636979+495410+481673+161254+190233+237623+89003</f>
        <v>2316258</v>
      </c>
      <c r="F19" s="616">
        <v>104312</v>
      </c>
      <c r="G19" s="616">
        <f>J19+F19</f>
        <v>104312</v>
      </c>
      <c r="H19" s="713">
        <f t="shared" si="0"/>
        <v>-2211946</v>
      </c>
      <c r="I19" s="408">
        <f t="shared" si="1"/>
        <v>4.5034706841811234</v>
      </c>
      <c r="J19" s="82"/>
    </row>
    <row r="20" spans="1:13" ht="9.9499999999999993" customHeight="1">
      <c r="A20" s="221"/>
      <c r="B20" s="224" t="s">
        <v>12</v>
      </c>
      <c r="C20" s="614"/>
      <c r="D20" s="613" t="s">
        <v>12</v>
      </c>
      <c r="E20" s="614"/>
      <c r="F20" s="614"/>
      <c r="G20" s="614"/>
      <c r="H20" s="608"/>
      <c r="I20" s="593"/>
      <c r="J20" s="356"/>
    </row>
    <row r="21" spans="1:13" ht="24.95" customHeight="1">
      <c r="A21" s="221" t="s">
        <v>73</v>
      </c>
      <c r="B21" s="220" t="s">
        <v>74</v>
      </c>
      <c r="C21" s="606">
        <f>+C23</f>
        <v>121012398</v>
      </c>
      <c r="D21" s="609">
        <f>SUM(D23:D23)</f>
        <v>121012398</v>
      </c>
      <c r="E21" s="606">
        <f>SUM(E23)</f>
        <v>80692544</v>
      </c>
      <c r="F21" s="606">
        <f>F23</f>
        <v>11810066</v>
      </c>
      <c r="G21" s="611">
        <f>G23</f>
        <v>11810066</v>
      </c>
      <c r="H21" s="608">
        <f>+G21-E21</f>
        <v>-68882478</v>
      </c>
      <c r="I21" s="593">
        <f t="shared" si="1"/>
        <v>14.635882591581201</v>
      </c>
      <c r="J21" s="357"/>
      <c r="M21" s="130"/>
    </row>
    <row r="22" spans="1:13" ht="5.25" customHeight="1">
      <c r="A22" s="221"/>
      <c r="B22" s="224"/>
      <c r="C22" s="614"/>
      <c r="D22" s="613"/>
      <c r="E22" s="614"/>
      <c r="F22" s="614"/>
      <c r="G22" s="616">
        <f>F22</f>
        <v>0</v>
      </c>
      <c r="H22" s="608">
        <f t="shared" si="0"/>
        <v>0</v>
      </c>
      <c r="I22" s="593"/>
      <c r="J22" s="356"/>
    </row>
    <row r="23" spans="1:13" ht="24.75" customHeight="1">
      <c r="A23" s="221" t="s">
        <v>75</v>
      </c>
      <c r="B23" s="220" t="s">
        <v>76</v>
      </c>
      <c r="C23" s="606">
        <f>+C25</f>
        <v>121012398</v>
      </c>
      <c r="D23" s="609">
        <f>+D25</f>
        <v>121012398</v>
      </c>
      <c r="E23" s="606">
        <f>E25</f>
        <v>80692544</v>
      </c>
      <c r="F23" s="606">
        <f>F25</f>
        <v>11810066</v>
      </c>
      <c r="G23" s="611">
        <f>G25</f>
        <v>11810066</v>
      </c>
      <c r="H23" s="608">
        <f t="shared" si="0"/>
        <v>-68882478</v>
      </c>
      <c r="I23" s="593">
        <f t="shared" si="1"/>
        <v>14.635882591581201</v>
      </c>
      <c r="J23" s="357"/>
    </row>
    <row r="24" spans="1:13" ht="10.15" customHeight="1">
      <c r="A24" s="221"/>
      <c r="B24" s="224"/>
      <c r="C24" s="614"/>
      <c r="D24" s="613"/>
      <c r="E24" s="614"/>
      <c r="F24" s="614"/>
      <c r="G24" s="616">
        <f>F24</f>
        <v>0</v>
      </c>
      <c r="H24" s="608">
        <f t="shared" si="0"/>
        <v>0</v>
      </c>
      <c r="I24" s="593"/>
      <c r="J24" s="356"/>
    </row>
    <row r="25" spans="1:13" ht="22.15" customHeight="1">
      <c r="A25" s="226" t="s">
        <v>77</v>
      </c>
      <c r="B25" s="224" t="s">
        <v>78</v>
      </c>
      <c r="C25" s="614">
        <v>121012398</v>
      </c>
      <c r="D25" s="613">
        <v>121012398</v>
      </c>
      <c r="E25" s="614">
        <f>12771873+11516274+8786225+8779536+8781816+8784874+11868740+9403206</f>
        <v>80692544</v>
      </c>
      <c r="F25" s="614">
        <v>11810066</v>
      </c>
      <c r="G25" s="616">
        <f>J25+F25</f>
        <v>11810066</v>
      </c>
      <c r="H25" s="713">
        <f>G25-E25</f>
        <v>-68882478</v>
      </c>
      <c r="I25" s="408">
        <f t="shared" si="1"/>
        <v>14.635882591581201</v>
      </c>
      <c r="J25" s="356"/>
    </row>
    <row r="26" spans="1:13" ht="24.95" customHeight="1">
      <c r="A26" s="221" t="s">
        <v>79</v>
      </c>
      <c r="B26" s="220" t="s">
        <v>317</v>
      </c>
      <c r="C26" s="606">
        <f>+C27+C28+C29</f>
        <v>6461773</v>
      </c>
      <c r="D26" s="609">
        <f>SUM(D27:D29)</f>
        <v>6461773</v>
      </c>
      <c r="E26" s="606">
        <f>SUM(E27:E29)</f>
        <v>6401423</v>
      </c>
      <c r="F26" s="606">
        <f>F27+F28+F29</f>
        <v>651981.82000000007</v>
      </c>
      <c r="G26" s="606">
        <f>+G27+G28+G29</f>
        <v>651980.82000000007</v>
      </c>
      <c r="H26" s="608">
        <f t="shared" si="0"/>
        <v>-5749442.1799999997</v>
      </c>
      <c r="I26" s="593">
        <f t="shared" si="1"/>
        <v>10.184935755690571</v>
      </c>
      <c r="J26" s="357"/>
    </row>
    <row r="27" spans="1:13" ht="24.95" customHeight="1">
      <c r="A27" s="226" t="s">
        <v>80</v>
      </c>
      <c r="B27" s="224" t="s">
        <v>81</v>
      </c>
      <c r="C27" s="614">
        <v>713904</v>
      </c>
      <c r="D27" s="613">
        <v>713904</v>
      </c>
      <c r="E27" s="614">
        <f>64255+71390+217294+57112+57112+57112+71390+75405</f>
        <v>671070</v>
      </c>
      <c r="F27" s="614">
        <v>142128.87</v>
      </c>
      <c r="G27" s="614">
        <f>J27+F27-1</f>
        <v>142127.87</v>
      </c>
      <c r="H27" s="622">
        <f t="shared" si="0"/>
        <v>-528942.13</v>
      </c>
      <c r="I27" s="408">
        <f t="shared" si="1"/>
        <v>21.17929128108841</v>
      </c>
      <c r="J27" s="356"/>
    </row>
    <row r="28" spans="1:13" ht="24.95" customHeight="1">
      <c r="A28" s="226" t="s">
        <v>82</v>
      </c>
      <c r="B28" s="224" t="s">
        <v>389</v>
      </c>
      <c r="C28" s="614">
        <v>5674884</v>
      </c>
      <c r="D28" s="613">
        <v>5674884</v>
      </c>
      <c r="E28" s="614">
        <f>367198+2999796+453990+936566+245856+283744+283744+103990</f>
        <v>5674884</v>
      </c>
      <c r="F28" s="614">
        <v>508297.03</v>
      </c>
      <c r="G28" s="614">
        <f>J28+F28</f>
        <v>508297.03</v>
      </c>
      <c r="H28" s="713">
        <f t="shared" si="0"/>
        <v>-5166586.97</v>
      </c>
      <c r="I28" s="408">
        <f t="shared" si="1"/>
        <v>8.9569589440066082</v>
      </c>
      <c r="J28" s="356"/>
      <c r="L28" s="130"/>
    </row>
    <row r="29" spans="1:13" ht="24" customHeight="1">
      <c r="A29" s="226" t="s">
        <v>304</v>
      </c>
      <c r="B29" s="224" t="s">
        <v>305</v>
      </c>
      <c r="C29" s="614">
        <v>72985</v>
      </c>
      <c r="D29" s="613">
        <v>72985</v>
      </c>
      <c r="E29" s="614">
        <f>3653+7298+9487+14597+7298+3649+3649+5838</f>
        <v>55469</v>
      </c>
      <c r="F29" s="614">
        <v>1555.92</v>
      </c>
      <c r="G29" s="614">
        <f>J29+F29</f>
        <v>1555.92</v>
      </c>
      <c r="H29" s="618">
        <f t="shared" si="0"/>
        <v>-53913.08</v>
      </c>
      <c r="I29" s="408">
        <f t="shared" si="1"/>
        <v>2.8050262308676919</v>
      </c>
      <c r="J29" s="356"/>
    </row>
    <row r="30" spans="1:13" ht="15.75" hidden="1" customHeight="1">
      <c r="A30" s="221" t="s">
        <v>12</v>
      </c>
      <c r="B30" s="224"/>
      <c r="C30" s="618"/>
      <c r="D30" s="619"/>
      <c r="E30" s="614"/>
      <c r="F30" s="614"/>
      <c r="G30" s="614">
        <f>F30</f>
        <v>0</v>
      </c>
      <c r="H30" s="618">
        <f t="shared" si="0"/>
        <v>0</v>
      </c>
      <c r="I30" s="593"/>
      <c r="J30" s="356"/>
    </row>
    <row r="31" spans="1:13" ht="24.95" customHeight="1">
      <c r="A31" s="221" t="s">
        <v>83</v>
      </c>
      <c r="B31" s="220" t="s">
        <v>292</v>
      </c>
      <c r="C31" s="620">
        <f>+C32</f>
        <v>993688</v>
      </c>
      <c r="D31" s="621">
        <f>SUM(D32)</f>
        <v>993688</v>
      </c>
      <c r="E31" s="606">
        <f>SUM(E32)</f>
        <v>934067</v>
      </c>
      <c r="F31" s="606">
        <f>F32</f>
        <v>22954.83</v>
      </c>
      <c r="G31" s="606">
        <f>J31+F31</f>
        <v>22954.83</v>
      </c>
      <c r="H31" s="608">
        <f t="shared" si="0"/>
        <v>-911112.17</v>
      </c>
      <c r="I31" s="593">
        <f t="shared" si="1"/>
        <v>2.4575142896601636</v>
      </c>
      <c r="J31" s="357"/>
    </row>
    <row r="32" spans="1:13" ht="24.95" customHeight="1">
      <c r="A32" s="221" t="s">
        <v>84</v>
      </c>
      <c r="B32" s="224" t="s">
        <v>85</v>
      </c>
      <c r="C32" s="618">
        <v>993688</v>
      </c>
      <c r="D32" s="619">
        <v>993688</v>
      </c>
      <c r="E32" s="614">
        <f>99368+368298+79495+79495+79495+79495+99368+49053</f>
        <v>934067</v>
      </c>
      <c r="F32" s="614">
        <v>22954.83</v>
      </c>
      <c r="G32" s="614">
        <f>J32+F32</f>
        <v>22954.83</v>
      </c>
      <c r="H32" s="713">
        <f t="shared" si="0"/>
        <v>-911112.17</v>
      </c>
      <c r="I32" s="408">
        <f t="shared" si="1"/>
        <v>2.4575142896601636</v>
      </c>
      <c r="J32" s="356"/>
    </row>
    <row r="33" spans="1:16" ht="22.5" customHeight="1">
      <c r="A33" s="221">
        <v>1.4</v>
      </c>
      <c r="B33" s="220" t="s">
        <v>321</v>
      </c>
      <c r="C33" s="620">
        <f>+C34</f>
        <v>1000000</v>
      </c>
      <c r="D33" s="621">
        <f t="shared" ref="D33:E33" si="2">+D34</f>
        <v>1000000</v>
      </c>
      <c r="E33" s="606">
        <f t="shared" si="2"/>
        <v>1000000</v>
      </c>
      <c r="F33" s="606">
        <f t="shared" ref="F33:H34" si="3">+F34</f>
        <v>0</v>
      </c>
      <c r="G33" s="606">
        <f t="shared" si="3"/>
        <v>0</v>
      </c>
      <c r="H33" s="608">
        <f t="shared" si="3"/>
        <v>-1000000</v>
      </c>
      <c r="I33" s="593">
        <f t="shared" si="1"/>
        <v>0</v>
      </c>
      <c r="J33" s="356"/>
    </row>
    <row r="34" spans="1:16" ht="24.95" customHeight="1">
      <c r="A34" s="226" t="s">
        <v>294</v>
      </c>
      <c r="B34" s="224" t="s">
        <v>322</v>
      </c>
      <c r="C34" s="618">
        <f>+C35</f>
        <v>1000000</v>
      </c>
      <c r="D34" s="619">
        <f t="shared" ref="D34:E34" si="4">+D35</f>
        <v>1000000</v>
      </c>
      <c r="E34" s="614">
        <f t="shared" si="4"/>
        <v>1000000</v>
      </c>
      <c r="F34" s="614"/>
      <c r="G34" s="614">
        <f t="shared" si="3"/>
        <v>0</v>
      </c>
      <c r="H34" s="608">
        <f t="shared" si="3"/>
        <v>-1000000</v>
      </c>
      <c r="I34" s="408">
        <f t="shared" si="1"/>
        <v>0</v>
      </c>
      <c r="J34" s="356"/>
    </row>
    <row r="35" spans="1:16" ht="17.25" customHeight="1">
      <c r="A35" s="226" t="s">
        <v>293</v>
      </c>
      <c r="B35" s="224" t="s">
        <v>323</v>
      </c>
      <c r="C35" s="618">
        <v>1000000</v>
      </c>
      <c r="D35" s="619">
        <v>1000000</v>
      </c>
      <c r="E35" s="614">
        <v>1000000</v>
      </c>
      <c r="F35" s="614"/>
      <c r="G35" s="614">
        <f>+J35+F35</f>
        <v>0</v>
      </c>
      <c r="H35" s="608">
        <f>+G35-E35</f>
        <v>-1000000</v>
      </c>
      <c r="I35" s="408">
        <f t="shared" si="1"/>
        <v>0</v>
      </c>
      <c r="J35" s="356"/>
    </row>
    <row r="36" spans="1:16" ht="24.95" customHeight="1">
      <c r="A36" s="221" t="s">
        <v>86</v>
      </c>
      <c r="B36" s="220" t="s">
        <v>324</v>
      </c>
      <c r="C36" s="620">
        <f>+C38+C42</f>
        <v>46208546</v>
      </c>
      <c r="D36" s="621">
        <f>+D42+D38</f>
        <v>46208546</v>
      </c>
      <c r="E36" s="606">
        <f>+E42+E38</f>
        <v>37193169</v>
      </c>
      <c r="F36" s="606">
        <f>+F38+F42</f>
        <v>20084</v>
      </c>
      <c r="G36" s="606">
        <f>+J36+F36</f>
        <v>20084</v>
      </c>
      <c r="H36" s="608">
        <f>G36-E36</f>
        <v>-37173085</v>
      </c>
      <c r="I36" s="593">
        <f t="shared" si="1"/>
        <v>5.3999163125895512E-2</v>
      </c>
      <c r="J36" s="357"/>
    </row>
    <row r="37" spans="1:16" ht="9.75" hidden="1" customHeight="1">
      <c r="A37" s="221"/>
      <c r="B37" s="224"/>
      <c r="C37" s="618"/>
      <c r="D37" s="619"/>
      <c r="E37" s="614"/>
      <c r="F37" s="614"/>
      <c r="G37" s="614"/>
      <c r="H37" s="608"/>
      <c r="I37" s="593"/>
      <c r="J37" s="356"/>
    </row>
    <row r="38" spans="1:16" ht="18" customHeight="1">
      <c r="A38" s="221" t="s">
        <v>87</v>
      </c>
      <c r="B38" s="220" t="s">
        <v>88</v>
      </c>
      <c r="C38" s="620">
        <f>+C39</f>
        <v>45108546</v>
      </c>
      <c r="D38" s="621">
        <f>D39</f>
        <v>45108546</v>
      </c>
      <c r="E38" s="606">
        <f>E39</f>
        <v>36093169</v>
      </c>
      <c r="F38" s="606">
        <f t="shared" ref="F38:G40" si="5">F39</f>
        <v>20084</v>
      </c>
      <c r="G38" s="606">
        <f t="shared" si="5"/>
        <v>20084</v>
      </c>
      <c r="H38" s="608">
        <f>H39</f>
        <v>-36073085</v>
      </c>
      <c r="I38" s="593">
        <f t="shared" si="1"/>
        <v>5.5644878397904052E-2</v>
      </c>
      <c r="J38" s="357"/>
    </row>
    <row r="39" spans="1:16" ht="18" customHeight="1">
      <c r="A39" s="226" t="s">
        <v>89</v>
      </c>
      <c r="B39" s="224" t="s">
        <v>90</v>
      </c>
      <c r="C39" s="618">
        <f>+C40</f>
        <v>45108546</v>
      </c>
      <c r="D39" s="619">
        <f>D40</f>
        <v>45108546</v>
      </c>
      <c r="E39" s="614">
        <f>E40</f>
        <v>36093169</v>
      </c>
      <c r="F39" s="614">
        <f>+F40</f>
        <v>20084</v>
      </c>
      <c r="G39" s="614">
        <f t="shared" si="5"/>
        <v>20084</v>
      </c>
      <c r="H39" s="713">
        <f>H40</f>
        <v>-36073085</v>
      </c>
      <c r="I39" s="408">
        <f t="shared" si="1"/>
        <v>5.5644878397904052E-2</v>
      </c>
      <c r="J39" s="356"/>
    </row>
    <row r="40" spans="1:16" ht="18" customHeight="1">
      <c r="A40" s="226" t="s">
        <v>91</v>
      </c>
      <c r="B40" s="224" t="s">
        <v>92</v>
      </c>
      <c r="C40" s="618">
        <f>+C41</f>
        <v>45108546</v>
      </c>
      <c r="D40" s="619">
        <f>D41</f>
        <v>45108546</v>
      </c>
      <c r="E40" s="614">
        <f>+E41</f>
        <v>36093169</v>
      </c>
      <c r="F40" s="614">
        <f>+F41</f>
        <v>20084</v>
      </c>
      <c r="G40" s="614">
        <f t="shared" si="5"/>
        <v>20084</v>
      </c>
      <c r="H40" s="713">
        <f>H41</f>
        <v>-36073085</v>
      </c>
      <c r="I40" s="408">
        <f t="shared" si="1"/>
        <v>5.5644878397904052E-2</v>
      </c>
      <c r="J40" s="356"/>
    </row>
    <row r="41" spans="1:16" ht="18" customHeight="1">
      <c r="A41" s="226" t="s">
        <v>93</v>
      </c>
      <c r="B41" s="224" t="s">
        <v>94</v>
      </c>
      <c r="C41" s="618">
        <v>45108546</v>
      </c>
      <c r="D41" s="619">
        <v>45108546</v>
      </c>
      <c r="E41" s="614">
        <f>9003267+24718+20084+13490107+20084+20084+13494741+20084</f>
        <v>36093169</v>
      </c>
      <c r="F41" s="614">
        <v>20084</v>
      </c>
      <c r="G41" s="614">
        <f>+J41+F41</f>
        <v>20084</v>
      </c>
      <c r="H41" s="713">
        <f>G41-E41</f>
        <v>-36073085</v>
      </c>
      <c r="I41" s="408">
        <f t="shared" si="1"/>
        <v>5.5644878397904052E-2</v>
      </c>
      <c r="J41" s="356"/>
    </row>
    <row r="42" spans="1:16" ht="24.95" customHeight="1">
      <c r="A42" s="221" t="s">
        <v>95</v>
      </c>
      <c r="B42" s="220" t="s">
        <v>96</v>
      </c>
      <c r="C42" s="620">
        <f>+C43</f>
        <v>1100000</v>
      </c>
      <c r="D42" s="621">
        <f>SUM(D43)</f>
        <v>1100000</v>
      </c>
      <c r="E42" s="606">
        <f>E43</f>
        <v>1100000</v>
      </c>
      <c r="F42" s="606">
        <f>+F43</f>
        <v>0</v>
      </c>
      <c r="G42" s="606">
        <f>+G43</f>
        <v>1100000</v>
      </c>
      <c r="H42" s="617">
        <f t="shared" si="0"/>
        <v>0</v>
      </c>
      <c r="I42" s="593">
        <f t="shared" si="1"/>
        <v>100</v>
      </c>
      <c r="J42" s="357"/>
    </row>
    <row r="43" spans="1:16" ht="24.95" customHeight="1">
      <c r="A43" s="226" t="s">
        <v>97</v>
      </c>
      <c r="B43" s="224" t="s">
        <v>98</v>
      </c>
      <c r="C43" s="618">
        <f>+C44</f>
        <v>1100000</v>
      </c>
      <c r="D43" s="619">
        <f>+D44</f>
        <v>1100000</v>
      </c>
      <c r="E43" s="614">
        <f>E45</f>
        <v>1100000</v>
      </c>
      <c r="F43" s="614">
        <f>+F44</f>
        <v>0</v>
      </c>
      <c r="G43" s="614">
        <f>+G44</f>
        <v>1100000</v>
      </c>
      <c r="H43" s="622">
        <f t="shared" si="0"/>
        <v>0</v>
      </c>
      <c r="I43" s="408">
        <f t="shared" si="1"/>
        <v>100</v>
      </c>
      <c r="J43" s="356"/>
    </row>
    <row r="44" spans="1:16" ht="17.45" customHeight="1">
      <c r="A44" s="226" t="s">
        <v>99</v>
      </c>
      <c r="B44" s="224" t="s">
        <v>100</v>
      </c>
      <c r="C44" s="618">
        <f>+C45</f>
        <v>1100000</v>
      </c>
      <c r="D44" s="619">
        <f>D45</f>
        <v>1100000</v>
      </c>
      <c r="E44" s="614">
        <f>E45</f>
        <v>1100000</v>
      </c>
      <c r="F44" s="614">
        <f>+F45</f>
        <v>0</v>
      </c>
      <c r="G44" s="614">
        <f>G45</f>
        <v>1100000</v>
      </c>
      <c r="H44" s="622">
        <f t="shared" si="0"/>
        <v>0</v>
      </c>
      <c r="I44" s="408">
        <f t="shared" si="1"/>
        <v>100</v>
      </c>
      <c r="J44" s="356"/>
    </row>
    <row r="45" spans="1:16" ht="17.45" customHeight="1">
      <c r="A45" s="226" t="s">
        <v>101</v>
      </c>
      <c r="B45" s="224" t="s">
        <v>102</v>
      </c>
      <c r="C45" s="618">
        <v>1100000</v>
      </c>
      <c r="D45" s="619">
        <v>1100000</v>
      </c>
      <c r="E45" s="614">
        <v>1100000</v>
      </c>
      <c r="F45" s="614">
        <v>0</v>
      </c>
      <c r="G45" s="614">
        <v>1100000</v>
      </c>
      <c r="H45" s="622">
        <f t="shared" si="0"/>
        <v>0</v>
      </c>
      <c r="I45" s="408">
        <f t="shared" si="1"/>
        <v>100</v>
      </c>
      <c r="J45" s="356"/>
    </row>
    <row r="46" spans="1:16" ht="16.899999999999999" customHeight="1">
      <c r="A46" s="227"/>
      <c r="B46" s="228"/>
      <c r="C46" s="623"/>
      <c r="D46" s="624"/>
      <c r="E46" s="623"/>
      <c r="F46" s="623"/>
      <c r="G46" s="623"/>
      <c r="H46" s="625"/>
      <c r="I46" s="596"/>
      <c r="K46" s="724"/>
      <c r="L46" s="724"/>
      <c r="M46" s="724"/>
      <c r="N46" s="724"/>
      <c r="O46" s="724"/>
      <c r="P46" s="724"/>
    </row>
    <row r="47" spans="1:16" ht="24.6" hidden="1" customHeight="1">
      <c r="A47" s="125"/>
      <c r="B47" s="95" t="s">
        <v>103</v>
      </c>
      <c r="C47" s="626"/>
      <c r="D47" s="627">
        <f>SUM(D49)</f>
        <v>5210534</v>
      </c>
      <c r="E47" s="627">
        <f>SUM(E49)</f>
        <v>4639377</v>
      </c>
      <c r="F47" s="627">
        <f>SUM(F49:F49)</f>
        <v>1797741</v>
      </c>
      <c r="G47" s="627" t="e">
        <f>#REF!+F47</f>
        <v>#REF!</v>
      </c>
      <c r="H47" s="628" t="e">
        <f t="shared" si="0"/>
        <v>#REF!</v>
      </c>
      <c r="I47" s="593" t="e">
        <f t="shared" si="1"/>
        <v>#REF!</v>
      </c>
    </row>
    <row r="48" spans="1:16" ht="9.6" hidden="1" customHeight="1">
      <c r="A48" s="125"/>
      <c r="B48" s="96"/>
      <c r="C48" s="629"/>
      <c r="D48" s="630"/>
      <c r="E48" s="630"/>
      <c r="F48" s="630"/>
      <c r="G48" s="631">
        <f>F48</f>
        <v>0</v>
      </c>
      <c r="H48" s="632" t="s">
        <v>12</v>
      </c>
      <c r="I48" s="593" t="e">
        <f t="shared" si="1"/>
        <v>#DIV/0!</v>
      </c>
    </row>
    <row r="49" spans="1:9" ht="24.6" hidden="1" customHeight="1">
      <c r="A49" s="125"/>
      <c r="B49" s="96" t="s">
        <v>104</v>
      </c>
      <c r="C49" s="629"/>
      <c r="D49" s="630">
        <v>5210534</v>
      </c>
      <c r="E49" s="630">
        <v>4639377</v>
      </c>
      <c r="F49" s="630">
        <f>1779848+17893</f>
        <v>1797741</v>
      </c>
      <c r="G49" s="631" t="e">
        <f>F49+#REF!</f>
        <v>#REF!</v>
      </c>
      <c r="H49" s="632" t="e">
        <f>+G49-E49</f>
        <v>#REF!</v>
      </c>
      <c r="I49" s="593" t="e">
        <f t="shared" si="1"/>
        <v>#REF!</v>
      </c>
    </row>
    <row r="50" spans="1:9" ht="7.15" hidden="1" customHeight="1">
      <c r="A50" s="6"/>
      <c r="B50" s="126"/>
      <c r="C50" s="633"/>
      <c r="D50" s="634"/>
      <c r="E50" s="634" t="s">
        <v>12</v>
      </c>
      <c r="F50" s="634" t="s">
        <v>12</v>
      </c>
      <c r="G50" s="634" t="s">
        <v>12</v>
      </c>
      <c r="H50" s="635" t="s">
        <v>12</v>
      </c>
      <c r="I50" s="593" t="e">
        <f t="shared" si="1"/>
        <v>#VALUE!</v>
      </c>
    </row>
    <row r="51" spans="1:9" ht="9" customHeight="1">
      <c r="A51"/>
      <c r="B51" s="127" t="s">
        <v>12</v>
      </c>
      <c r="C51" s="597"/>
      <c r="D51" s="636"/>
      <c r="E51" s="637"/>
      <c r="F51" s="637"/>
      <c r="G51" s="637"/>
      <c r="H51" s="638"/>
      <c r="I51" s="597"/>
    </row>
    <row r="52" spans="1:9">
      <c r="A52" s="732" t="s">
        <v>22</v>
      </c>
      <c r="B52" s="732"/>
      <c r="C52" s="182"/>
      <c r="D52" s="419"/>
      <c r="E52" s="419"/>
      <c r="F52" s="419"/>
      <c r="G52" s="419"/>
      <c r="H52" s="41"/>
      <c r="I52" s="388"/>
    </row>
    <row r="53" spans="1:9" ht="15.75">
      <c r="B53" s="128" t="s">
        <v>12</v>
      </c>
      <c r="C53" s="639"/>
      <c r="D53" s="640"/>
      <c r="E53" s="641"/>
      <c r="F53" s="641"/>
      <c r="G53" s="641"/>
      <c r="H53" s="642"/>
      <c r="I53" s="598"/>
    </row>
    <row r="54" spans="1:9" ht="15.75">
      <c r="B54" s="129" t="s">
        <v>12</v>
      </c>
      <c r="C54" s="643"/>
      <c r="D54" s="644" t="s">
        <v>12</v>
      </c>
      <c r="E54" s="641"/>
      <c r="F54" s="641"/>
      <c r="G54" s="641"/>
      <c r="H54" s="642"/>
      <c r="I54" s="598"/>
    </row>
    <row r="55" spans="1:9" ht="15.75">
      <c r="B55" s="129" t="s">
        <v>12</v>
      </c>
      <c r="C55" s="643"/>
      <c r="E55" s="641"/>
      <c r="F55" s="641"/>
      <c r="G55" s="641"/>
      <c r="H55" s="642"/>
      <c r="I55" s="598"/>
    </row>
    <row r="56" spans="1:9" ht="15.75">
      <c r="B56" s="128" t="s">
        <v>12</v>
      </c>
      <c r="C56" s="639"/>
      <c r="D56" s="641"/>
      <c r="E56" s="641"/>
      <c r="F56" s="641"/>
      <c r="G56" s="641"/>
      <c r="H56" s="642"/>
      <c r="I56" s="598"/>
    </row>
    <row r="57" spans="1:9" ht="15.75">
      <c r="B57" s="128" t="s">
        <v>12</v>
      </c>
      <c r="C57" s="639"/>
      <c r="D57" s="641"/>
      <c r="E57" s="641"/>
      <c r="F57" s="641"/>
      <c r="G57" s="641"/>
      <c r="H57" s="642"/>
      <c r="I57" s="598"/>
    </row>
    <row r="58" spans="1:9" ht="15.75">
      <c r="B58" s="128" t="s">
        <v>12</v>
      </c>
      <c r="C58" s="639"/>
      <c r="D58" s="641"/>
      <c r="E58" s="641"/>
      <c r="F58" s="641"/>
      <c r="G58" s="641"/>
      <c r="H58" s="642"/>
      <c r="I58" s="598"/>
    </row>
    <row r="59" spans="1:9" ht="15.75">
      <c r="B59" s="128" t="s">
        <v>12</v>
      </c>
      <c r="C59" s="639"/>
      <c r="D59" s="641"/>
      <c r="E59" s="641"/>
      <c r="F59" s="641"/>
      <c r="G59" s="641"/>
      <c r="H59" s="642"/>
      <c r="I59" s="598"/>
    </row>
    <row r="60" spans="1:9">
      <c r="D60" s="647"/>
      <c r="E60" s="647"/>
      <c r="F60" s="647"/>
      <c r="G60" s="647"/>
      <c r="H60" s="648"/>
      <c r="I60" s="598"/>
    </row>
    <row r="129" spans="5:5">
      <c r="E129" s="645" t="s">
        <v>12</v>
      </c>
    </row>
  </sheetData>
  <mergeCells count="12">
    <mergeCell ref="A52:B52"/>
    <mergeCell ref="A6:A7"/>
    <mergeCell ref="B6:B7"/>
    <mergeCell ref="C6:E6"/>
    <mergeCell ref="F6:G6"/>
    <mergeCell ref="K46:P46"/>
    <mergeCell ref="A1:I1"/>
    <mergeCell ref="A2:I2"/>
    <mergeCell ref="A3:I3"/>
    <mergeCell ref="A4:I4"/>
    <mergeCell ref="H6:I6"/>
    <mergeCell ref="K9:P9"/>
  </mergeCells>
  <pageMargins left="0.27559055118110237" right="0.11811023622047245" top="0.74803149606299213" bottom="0.98425196850393704" header="0.51181102362204722" footer="0.51181102362204722"/>
  <pageSetup scale="60" firstPageNumber="0" orientation="portrait" useFirstPageNumber="1" r:id="rId1"/>
  <headerFooter alignWithMargins="0">
    <oddFooter>&amp;R&amp;"Arial,Negrita"</oddFooter>
  </headerFooter>
  <ignoredErrors>
    <ignoredError sqref="E15:F15 E21 G43 G30 G22:G23 H25 F39:F40 E11 F42 E43 F44 D40 E9 G2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3">
    <tabColor theme="3" tint="0.39997558519241921"/>
    <pageSetUpPr fitToPage="1"/>
  </sheetPr>
  <dimension ref="A1:Y70"/>
  <sheetViews>
    <sheetView showGridLines="0" showZeros="0" zoomScaleNormal="100" workbookViewId="0">
      <selection activeCell="I12" sqref="I12"/>
    </sheetView>
  </sheetViews>
  <sheetFormatPr baseColWidth="10" defaultColWidth="11.42578125" defaultRowHeight="12.75"/>
  <cols>
    <col min="1" max="1" width="40.28515625" customWidth="1"/>
    <col min="2" max="2" width="17.42578125" customWidth="1"/>
    <col min="3" max="3" width="14.42578125" customWidth="1"/>
    <col min="4" max="4" width="15.140625" customWidth="1"/>
    <col min="5" max="5" width="11.85546875" hidden="1" customWidth="1"/>
    <col min="6" max="6" width="15.85546875" customWidth="1"/>
    <col min="7" max="7" width="14" customWidth="1"/>
    <col min="8" max="8" width="15.140625" style="2" customWidth="1"/>
    <col min="9" max="9" width="15" customWidth="1"/>
    <col min="10" max="10" width="9" style="187" customWidth="1"/>
    <col min="11" max="11" width="40.28515625" customWidth="1"/>
    <col min="12" max="12" width="12" customWidth="1"/>
    <col min="13" max="13" width="22.42578125" customWidth="1"/>
    <col min="14" max="14" width="11.5703125" customWidth="1"/>
    <col min="15" max="15" width="9.140625" customWidth="1"/>
    <col min="16" max="16" width="9.28515625" customWidth="1"/>
    <col min="17" max="17" width="15.140625" customWidth="1"/>
    <col min="18" max="18" width="22.42578125" customWidth="1"/>
    <col min="20" max="20" width="1.42578125" customWidth="1"/>
    <col min="21" max="21" width="3.140625" customWidth="1"/>
    <col min="22" max="22" width="0.42578125" customWidth="1"/>
    <col min="23" max="23" width="1.5703125" customWidth="1"/>
    <col min="24" max="24" width="0.42578125" customWidth="1"/>
  </cols>
  <sheetData>
    <row r="1" spans="1:25" ht="15.75">
      <c r="A1" s="725" t="s">
        <v>54</v>
      </c>
      <c r="B1" s="725"/>
      <c r="C1" s="725"/>
      <c r="D1" s="725"/>
      <c r="E1" s="725"/>
      <c r="F1" s="725"/>
      <c r="G1" s="725"/>
      <c r="H1" s="725"/>
      <c r="I1" s="725"/>
      <c r="J1" s="725"/>
    </row>
    <row r="2" spans="1:25" ht="15.75">
      <c r="A2" s="725" t="s">
        <v>55</v>
      </c>
      <c r="B2" s="725"/>
      <c r="C2" s="725"/>
      <c r="D2" s="725"/>
      <c r="E2" s="725"/>
      <c r="F2" s="725"/>
      <c r="G2" s="725"/>
      <c r="H2" s="725"/>
      <c r="I2" s="725"/>
      <c r="J2" s="725"/>
    </row>
    <row r="3" spans="1:25" ht="15">
      <c r="A3" s="739" t="s">
        <v>105</v>
      </c>
      <c r="B3" s="740"/>
      <c r="C3" s="740"/>
      <c r="D3" s="740"/>
      <c r="E3" s="740"/>
      <c r="F3" s="740"/>
      <c r="G3" s="740"/>
      <c r="H3" s="740"/>
      <c r="I3" s="740"/>
      <c r="J3" s="741"/>
    </row>
    <row r="4" spans="1:25" ht="15">
      <c r="A4" s="742" t="s">
        <v>386</v>
      </c>
      <c r="B4" s="743"/>
      <c r="C4" s="743"/>
      <c r="D4" s="743"/>
      <c r="E4" s="743"/>
      <c r="F4" s="743"/>
      <c r="G4" s="743"/>
      <c r="H4" s="743"/>
      <c r="I4" s="743"/>
      <c r="J4" s="744"/>
    </row>
    <row r="5" spans="1:25" ht="14.25">
      <c r="A5" s="100"/>
      <c r="B5" s="101"/>
      <c r="C5" s="101"/>
      <c r="D5" s="101"/>
      <c r="E5" s="101"/>
      <c r="F5" s="101"/>
      <c r="G5" s="101"/>
      <c r="H5" s="350"/>
      <c r="I5" s="101"/>
    </row>
    <row r="6" spans="1:25" ht="21" customHeight="1">
      <c r="A6" s="750" t="s">
        <v>0</v>
      </c>
      <c r="B6" s="752" t="s">
        <v>309</v>
      </c>
      <c r="C6" s="745" t="s">
        <v>43</v>
      </c>
      <c r="D6" s="746"/>
      <c r="E6" s="746"/>
      <c r="F6" s="747"/>
      <c r="G6" s="748" t="s">
        <v>308</v>
      </c>
      <c r="H6" s="748"/>
      <c r="I6" s="748" t="s">
        <v>29</v>
      </c>
      <c r="J6" s="749"/>
    </row>
    <row r="7" spans="1:25" ht="33" customHeight="1" thickBot="1">
      <c r="A7" s="751"/>
      <c r="B7" s="753"/>
      <c r="C7" s="198" t="s">
        <v>2</v>
      </c>
      <c r="D7" s="198" t="s">
        <v>3</v>
      </c>
      <c r="E7" s="199" t="s">
        <v>3</v>
      </c>
      <c r="F7" s="198" t="s">
        <v>23</v>
      </c>
      <c r="G7" s="199" t="s">
        <v>59</v>
      </c>
      <c r="H7" s="351" t="s">
        <v>106</v>
      </c>
      <c r="I7" s="199" t="s">
        <v>107</v>
      </c>
      <c r="J7" s="200" t="s">
        <v>25</v>
      </c>
      <c r="L7" s="111"/>
    </row>
    <row r="8" spans="1:25" ht="20.100000000000001" customHeight="1">
      <c r="A8" s="102"/>
      <c r="B8" s="650"/>
      <c r="C8" s="651"/>
      <c r="D8" s="652"/>
      <c r="E8" s="652"/>
      <c r="F8" s="653"/>
      <c r="G8" s="653"/>
      <c r="H8" s="653"/>
      <c r="I8" s="653"/>
      <c r="J8" s="702"/>
      <c r="K8" s="14"/>
    </row>
    <row r="9" spans="1:25" ht="20.100000000000001" customHeight="1">
      <c r="A9" s="103" t="s">
        <v>30</v>
      </c>
      <c r="B9" s="654"/>
      <c r="C9" s="655">
        <v>179349116</v>
      </c>
      <c r="D9" s="655">
        <v>179349116</v>
      </c>
      <c r="E9" s="655" t="e">
        <v>#REF!</v>
      </c>
      <c r="F9" s="655">
        <v>129729641</v>
      </c>
      <c r="G9" s="655">
        <v>12614634.17</v>
      </c>
      <c r="H9" s="655">
        <v>83504213.890000001</v>
      </c>
      <c r="I9" s="656">
        <v>-46225427.109999999</v>
      </c>
      <c r="J9" s="703">
        <v>64.367875565153227</v>
      </c>
      <c r="K9" s="87"/>
      <c r="L9" s="2" t="s">
        <v>12</v>
      </c>
      <c r="M9" s="90"/>
    </row>
    <row r="10" spans="1:25" ht="20.100000000000001" customHeight="1">
      <c r="A10" s="103"/>
      <c r="B10" s="654"/>
      <c r="C10" s="655"/>
      <c r="D10" s="655"/>
      <c r="E10" s="655"/>
      <c r="F10" s="655"/>
      <c r="G10" s="655"/>
      <c r="H10" s="655" t="s">
        <v>12</v>
      </c>
      <c r="I10" s="657"/>
      <c r="J10" s="703"/>
      <c r="K10" s="87"/>
      <c r="R10" s="2" t="s">
        <v>12</v>
      </c>
    </row>
    <row r="11" spans="1:25" ht="20.100000000000001" customHeight="1">
      <c r="A11" s="103" t="s">
        <v>31</v>
      </c>
      <c r="B11" s="654"/>
      <c r="C11" s="655">
        <v>13228172</v>
      </c>
      <c r="D11" s="655">
        <v>13228172</v>
      </c>
      <c r="E11" s="655" t="e">
        <v>#REF!</v>
      </c>
      <c r="F11" s="658">
        <v>12943928</v>
      </c>
      <c r="G11" s="658">
        <v>784484.17</v>
      </c>
      <c r="H11" s="655">
        <v>1884482.8900000001</v>
      </c>
      <c r="I11" s="656">
        <v>-11059445.109999999</v>
      </c>
      <c r="J11" s="703">
        <v>14.558817771545085</v>
      </c>
      <c r="K11" s="87"/>
      <c r="L11" s="2"/>
    </row>
    <row r="12" spans="1:25" ht="20.100000000000001" customHeight="1">
      <c r="A12" s="104"/>
      <c r="B12" s="659"/>
      <c r="C12" s="660"/>
      <c r="D12" s="660"/>
      <c r="E12" s="660"/>
      <c r="F12" s="660" t="s">
        <v>12</v>
      </c>
      <c r="G12" s="660"/>
      <c r="H12" s="660"/>
      <c r="I12" s="661"/>
      <c r="J12" s="704"/>
      <c r="K12" s="112"/>
    </row>
    <row r="13" spans="1:25" ht="20.100000000000001" customHeight="1">
      <c r="A13" s="105" t="s">
        <v>275</v>
      </c>
      <c r="B13" s="662" t="s">
        <v>108</v>
      </c>
      <c r="C13" s="663">
        <v>1264345</v>
      </c>
      <c r="D13" s="663">
        <v>1264345</v>
      </c>
      <c r="E13" s="663" t="e">
        <v>#REF!</v>
      </c>
      <c r="F13" s="664">
        <v>1192180</v>
      </c>
      <c r="G13" s="664">
        <v>5235.5200000000004</v>
      </c>
      <c r="H13" s="664">
        <v>5235.2400000000007</v>
      </c>
      <c r="I13" s="665">
        <v>-1186944.76</v>
      </c>
      <c r="J13" s="705">
        <v>0.43913167474710202</v>
      </c>
      <c r="K13" s="113"/>
      <c r="L13" s="2"/>
      <c r="M13" s="114"/>
      <c r="N13" s="2"/>
      <c r="R13" s="14"/>
      <c r="S13" s="120"/>
      <c r="T13" s="120"/>
      <c r="U13" s="121"/>
      <c r="V13" s="121"/>
      <c r="W13" s="121"/>
      <c r="X13" s="121"/>
      <c r="Y13" s="121"/>
    </row>
    <row r="14" spans="1:25" ht="20.100000000000001" customHeight="1">
      <c r="A14" s="105" t="s">
        <v>318</v>
      </c>
      <c r="B14" s="662" t="s">
        <v>109</v>
      </c>
      <c r="C14" s="663">
        <v>2408366</v>
      </c>
      <c r="D14" s="663">
        <v>2408366</v>
      </c>
      <c r="E14" s="663" t="e">
        <v>#REF!</v>
      </c>
      <c r="F14" s="664">
        <v>2316258</v>
      </c>
      <c r="G14" s="664">
        <v>104312</v>
      </c>
      <c r="H14" s="664">
        <v>104312</v>
      </c>
      <c r="I14" s="665">
        <v>-2211946</v>
      </c>
      <c r="J14" s="705">
        <v>4.5034706841811234</v>
      </c>
      <c r="K14" s="113"/>
      <c r="L14" s="2"/>
      <c r="M14" s="114"/>
      <c r="S14" s="120"/>
      <c r="T14" s="120"/>
      <c r="U14" s="121"/>
      <c r="V14" s="121"/>
      <c r="W14" s="121"/>
      <c r="X14" s="121"/>
      <c r="Y14" s="121"/>
    </row>
    <row r="15" spans="1:25" ht="20.100000000000001" customHeight="1">
      <c r="A15" s="106" t="s">
        <v>388</v>
      </c>
      <c r="B15" s="662" t="s">
        <v>110</v>
      </c>
      <c r="C15" s="663">
        <v>5674884</v>
      </c>
      <c r="D15" s="663">
        <v>5674884</v>
      </c>
      <c r="E15" s="663" t="e">
        <v>#REF!</v>
      </c>
      <c r="F15" s="664">
        <v>5674884</v>
      </c>
      <c r="G15" s="664">
        <v>508297.03</v>
      </c>
      <c r="H15" s="664">
        <v>508297.03</v>
      </c>
      <c r="I15" s="665">
        <v>-5166586.97</v>
      </c>
      <c r="J15" s="705">
        <v>8.9569589440066082</v>
      </c>
      <c r="K15" s="113"/>
      <c r="L15" s="2"/>
      <c r="M15" s="114"/>
      <c r="S15" s="120"/>
      <c r="T15" s="120"/>
      <c r="U15" s="121"/>
      <c r="V15" s="121"/>
      <c r="W15" s="121"/>
      <c r="X15" s="121"/>
      <c r="Y15" s="121"/>
    </row>
    <row r="16" spans="1:25" ht="20.100000000000001" customHeight="1">
      <c r="A16" s="106" t="s">
        <v>306</v>
      </c>
      <c r="B16" s="662" t="s">
        <v>303</v>
      </c>
      <c r="C16" s="663">
        <v>72985</v>
      </c>
      <c r="D16" s="663">
        <v>72985</v>
      </c>
      <c r="E16" s="663" t="e">
        <v>#REF!</v>
      </c>
      <c r="F16" s="664">
        <v>55469</v>
      </c>
      <c r="G16" s="664">
        <v>1555.92</v>
      </c>
      <c r="H16" s="664">
        <v>1555.92</v>
      </c>
      <c r="I16" s="666">
        <v>-53913.08</v>
      </c>
      <c r="J16" s="705">
        <v>2.8050262308676919</v>
      </c>
      <c r="K16" s="113"/>
      <c r="L16" s="2"/>
      <c r="M16" s="114"/>
      <c r="S16" s="120"/>
      <c r="T16" s="120"/>
      <c r="U16" s="121"/>
      <c r="V16" s="121"/>
      <c r="W16" s="121"/>
      <c r="X16" s="121"/>
      <c r="Y16" s="121"/>
    </row>
    <row r="17" spans="1:25" ht="20.100000000000001" customHeight="1">
      <c r="A17" s="106" t="s">
        <v>32</v>
      </c>
      <c r="B17" s="662" t="s">
        <v>111</v>
      </c>
      <c r="C17" s="663">
        <v>713904</v>
      </c>
      <c r="D17" s="663">
        <v>713904</v>
      </c>
      <c r="E17" s="663" t="e">
        <v>#REF!</v>
      </c>
      <c r="F17" s="664">
        <v>671070</v>
      </c>
      <c r="G17" s="664">
        <v>142128.87</v>
      </c>
      <c r="H17" s="664">
        <v>142127.87</v>
      </c>
      <c r="I17" s="665">
        <v>-528942.13</v>
      </c>
      <c r="J17" s="705">
        <v>21.17929128108841</v>
      </c>
      <c r="K17" s="113"/>
      <c r="L17" s="2"/>
      <c r="M17" s="114"/>
      <c r="S17" s="120"/>
      <c r="T17" s="120"/>
      <c r="U17" s="121"/>
      <c r="V17" s="121"/>
      <c r="W17" s="121"/>
      <c r="X17" s="121"/>
      <c r="Y17" s="121"/>
    </row>
    <row r="18" spans="1:25" ht="20.100000000000001" customHeight="1">
      <c r="A18" s="106" t="s">
        <v>33</v>
      </c>
      <c r="B18" s="662" t="s">
        <v>112</v>
      </c>
      <c r="C18" s="663">
        <v>993688</v>
      </c>
      <c r="D18" s="663">
        <v>993688</v>
      </c>
      <c r="E18" s="663" t="e">
        <v>#REF!</v>
      </c>
      <c r="F18" s="664">
        <v>934067</v>
      </c>
      <c r="G18" s="664">
        <v>22954.83</v>
      </c>
      <c r="H18" s="664">
        <v>22954.83</v>
      </c>
      <c r="I18" s="665">
        <v>-911112.17</v>
      </c>
      <c r="J18" s="705">
        <v>2.4575142896601636</v>
      </c>
      <c r="K18" s="113"/>
      <c r="L18" s="2"/>
      <c r="M18" s="114"/>
      <c r="N18" s="2"/>
      <c r="S18" s="120"/>
      <c r="T18" s="120"/>
      <c r="U18" s="121"/>
      <c r="V18" s="121"/>
      <c r="W18" s="121"/>
      <c r="X18" s="121"/>
      <c r="Y18" s="121"/>
    </row>
    <row r="19" spans="1:25" ht="20.100000000000001" customHeight="1">
      <c r="A19" s="106" t="s">
        <v>113</v>
      </c>
      <c r="B19" s="662" t="s">
        <v>114</v>
      </c>
      <c r="C19" s="663">
        <v>1000000</v>
      </c>
      <c r="D19" s="663">
        <v>1000000</v>
      </c>
      <c r="E19" s="663"/>
      <c r="F19" s="664">
        <v>1000000</v>
      </c>
      <c r="G19" s="664">
        <v>0</v>
      </c>
      <c r="H19" s="664">
        <v>0</v>
      </c>
      <c r="I19" s="667">
        <v>-1000000</v>
      </c>
      <c r="J19" s="705">
        <v>0</v>
      </c>
      <c r="K19" s="113"/>
      <c r="L19" s="2"/>
      <c r="M19" s="114"/>
      <c r="S19" s="120"/>
      <c r="T19" s="120"/>
      <c r="U19" s="121"/>
      <c r="V19" s="121"/>
      <c r="W19" s="121"/>
      <c r="X19" s="121"/>
      <c r="Y19" s="121"/>
    </row>
    <row r="20" spans="1:25" ht="20.100000000000001" customHeight="1">
      <c r="A20" s="106" t="s">
        <v>34</v>
      </c>
      <c r="B20" s="662" t="s">
        <v>115</v>
      </c>
      <c r="C20" s="663">
        <v>1100000</v>
      </c>
      <c r="D20" s="663">
        <v>1100000</v>
      </c>
      <c r="E20" s="663" t="e">
        <v>#REF!</v>
      </c>
      <c r="F20" s="664">
        <v>1100000</v>
      </c>
      <c r="G20" s="664">
        <v>0</v>
      </c>
      <c r="H20" s="664">
        <v>1100000</v>
      </c>
      <c r="I20" s="667">
        <v>0</v>
      </c>
      <c r="J20" s="705">
        <v>100</v>
      </c>
      <c r="K20" s="113"/>
      <c r="L20" s="2"/>
      <c r="M20" s="114"/>
      <c r="S20" s="120"/>
      <c r="T20" s="120"/>
      <c r="U20" s="121"/>
      <c r="V20" s="121"/>
      <c r="W20" s="121"/>
      <c r="X20" s="121"/>
      <c r="Y20" s="121"/>
    </row>
    <row r="21" spans="1:25" ht="20.100000000000001" customHeight="1">
      <c r="A21" s="105"/>
      <c r="B21" s="668"/>
      <c r="C21" s="669"/>
      <c r="D21" s="660"/>
      <c r="E21" s="660"/>
      <c r="F21" s="670" t="s">
        <v>12</v>
      </c>
      <c r="G21" s="670" t="s">
        <v>12</v>
      </c>
      <c r="H21" s="670" t="s">
        <v>12</v>
      </c>
      <c r="I21" s="667"/>
      <c r="J21" s="704"/>
      <c r="K21" s="112"/>
      <c r="L21" s="2"/>
      <c r="M21" s="114"/>
      <c r="S21" s="120"/>
      <c r="T21" s="120"/>
      <c r="U21" s="121"/>
      <c r="V21" s="121"/>
      <c r="W21" s="121"/>
      <c r="X21" s="121"/>
      <c r="Y21" s="121"/>
    </row>
    <row r="22" spans="1:25" ht="20.100000000000001" customHeight="1">
      <c r="A22" s="103" t="s">
        <v>21</v>
      </c>
      <c r="B22" s="671"/>
      <c r="C22" s="672">
        <v>166120944</v>
      </c>
      <c r="D22" s="655">
        <v>166120944</v>
      </c>
      <c r="E22" s="655">
        <v>99974034</v>
      </c>
      <c r="F22" s="658">
        <v>116785713</v>
      </c>
      <c r="G22" s="658">
        <v>11830150</v>
      </c>
      <c r="H22" s="658">
        <v>81619731</v>
      </c>
      <c r="I22" s="656">
        <v>-35165982</v>
      </c>
      <c r="J22" s="703">
        <v>69.888455448313266</v>
      </c>
      <c r="K22" s="115"/>
      <c r="L22" s="2"/>
      <c r="M22" s="114" t="s">
        <v>12</v>
      </c>
      <c r="S22" s="122"/>
      <c r="T22" s="122"/>
      <c r="U22" s="121"/>
      <c r="V22" s="121"/>
      <c r="W22" s="121"/>
      <c r="X22" s="121"/>
      <c r="Y22" s="121"/>
    </row>
    <row r="23" spans="1:25" ht="20.100000000000001" customHeight="1">
      <c r="A23" s="103" t="s">
        <v>12</v>
      </c>
      <c r="B23" s="671"/>
      <c r="C23" s="673"/>
      <c r="D23" s="655"/>
      <c r="E23" s="655"/>
      <c r="F23" s="658"/>
      <c r="G23" s="658"/>
      <c r="H23" s="658">
        <v>0</v>
      </c>
      <c r="I23" s="656"/>
      <c r="J23" s="703"/>
      <c r="K23" s="115"/>
      <c r="L23" s="2"/>
      <c r="M23" s="114"/>
      <c r="R23" s="2"/>
      <c r="S23" s="120"/>
      <c r="T23" s="120"/>
      <c r="U23" s="121"/>
      <c r="V23" s="121"/>
      <c r="W23" s="121"/>
      <c r="X23" s="121"/>
      <c r="Y23" s="121"/>
    </row>
    <row r="24" spans="1:25" ht="33" customHeight="1">
      <c r="A24" s="107" t="s">
        <v>39</v>
      </c>
      <c r="B24" s="671" t="s">
        <v>116</v>
      </c>
      <c r="C24" s="655">
        <v>121012398</v>
      </c>
      <c r="D24" s="655">
        <v>121012398</v>
      </c>
      <c r="E24" s="655">
        <v>94763500</v>
      </c>
      <c r="F24" s="658">
        <v>80692544</v>
      </c>
      <c r="G24" s="658">
        <v>11810066</v>
      </c>
      <c r="H24" s="658">
        <v>72511410</v>
      </c>
      <c r="I24" s="656">
        <v>-8181134</v>
      </c>
      <c r="J24" s="703">
        <v>89.861350758751641</v>
      </c>
      <c r="K24" s="115"/>
      <c r="L24" s="2"/>
      <c r="M24" s="114"/>
      <c r="S24" s="122"/>
      <c r="T24" s="122"/>
      <c r="U24" s="121"/>
      <c r="V24" s="121"/>
      <c r="W24" s="121"/>
      <c r="X24" s="121"/>
      <c r="Y24" s="121"/>
    </row>
    <row r="25" spans="1:25" ht="17.45" customHeight="1">
      <c r="A25" s="107"/>
      <c r="B25" s="671"/>
      <c r="C25" s="673"/>
      <c r="D25" s="655"/>
      <c r="E25" s="655"/>
      <c r="F25" s="658"/>
      <c r="G25" s="655"/>
      <c r="H25" s="655"/>
      <c r="I25" s="656"/>
      <c r="J25" s="703"/>
      <c r="K25" s="115"/>
      <c r="L25" s="2"/>
      <c r="M25" s="114"/>
      <c r="S25" s="122"/>
      <c r="T25" s="122"/>
      <c r="U25" s="121"/>
      <c r="V25" s="121"/>
      <c r="W25" s="121"/>
      <c r="X25" s="121"/>
      <c r="Y25" s="121"/>
    </row>
    <row r="26" spans="1:25" ht="20.100000000000001" customHeight="1">
      <c r="A26" s="106" t="s">
        <v>117</v>
      </c>
      <c r="B26" s="668"/>
      <c r="C26" s="663">
        <v>104211900</v>
      </c>
      <c r="D26" s="663">
        <v>104211900</v>
      </c>
      <c r="E26" s="663">
        <v>88702609</v>
      </c>
      <c r="F26" s="664">
        <v>68757008</v>
      </c>
      <c r="G26" s="663">
        <v>10587996</v>
      </c>
      <c r="H26" s="663">
        <v>60575874</v>
      </c>
      <c r="I26" s="665">
        <v>-8181134</v>
      </c>
      <c r="J26" s="705">
        <v>88.101381607530101</v>
      </c>
      <c r="K26" s="116"/>
      <c r="L26" s="2"/>
      <c r="M26" s="114"/>
      <c r="S26" s="120"/>
      <c r="T26" s="120"/>
      <c r="U26" s="121"/>
      <c r="V26" s="121"/>
      <c r="W26" s="121"/>
      <c r="X26" s="121"/>
      <c r="Y26" s="121"/>
    </row>
    <row r="27" spans="1:25" ht="20.100000000000001" customHeight="1">
      <c r="A27" s="106" t="s">
        <v>118</v>
      </c>
      <c r="B27" s="662" t="s">
        <v>12</v>
      </c>
      <c r="C27" s="663">
        <v>100000</v>
      </c>
      <c r="D27" s="663">
        <v>100000</v>
      </c>
      <c r="E27" s="663" t="s">
        <v>12</v>
      </c>
      <c r="F27" s="664">
        <v>80000</v>
      </c>
      <c r="G27" s="664">
        <v>10000</v>
      </c>
      <c r="H27" s="663">
        <v>80000</v>
      </c>
      <c r="I27" s="665">
        <v>0</v>
      </c>
      <c r="J27" s="705">
        <v>100</v>
      </c>
      <c r="K27" s="116"/>
      <c r="L27" s="2"/>
      <c r="M27" s="114"/>
      <c r="S27" s="120"/>
      <c r="T27" s="120"/>
      <c r="U27" s="121"/>
      <c r="V27" s="121"/>
      <c r="W27" s="121"/>
      <c r="X27" s="121"/>
      <c r="Y27" s="121"/>
    </row>
    <row r="28" spans="1:25" ht="20.100000000000001" customHeight="1">
      <c r="A28" s="106" t="s">
        <v>329</v>
      </c>
      <c r="B28" s="662"/>
      <c r="C28" s="663">
        <v>16700498</v>
      </c>
      <c r="D28" s="663">
        <v>16700498</v>
      </c>
      <c r="E28" s="663">
        <v>6060891</v>
      </c>
      <c r="F28" s="664">
        <v>11855536</v>
      </c>
      <c r="G28" s="663">
        <v>1212070</v>
      </c>
      <c r="H28" s="663">
        <v>11855536</v>
      </c>
      <c r="I28" s="665">
        <v>0</v>
      </c>
      <c r="J28" s="705">
        <v>100</v>
      </c>
      <c r="K28" s="117"/>
      <c r="L28" s="2"/>
      <c r="M28" s="114"/>
      <c r="S28" s="120"/>
      <c r="T28" s="120"/>
      <c r="U28" s="121"/>
      <c r="V28" s="121"/>
      <c r="W28" s="121"/>
      <c r="X28" s="121"/>
      <c r="Y28" s="121"/>
    </row>
    <row r="29" spans="1:25" ht="20.100000000000001" customHeight="1">
      <c r="A29" s="108" t="s">
        <v>12</v>
      </c>
      <c r="B29" s="668"/>
      <c r="C29" s="660" t="s">
        <v>12</v>
      </c>
      <c r="D29" s="660" t="s">
        <v>12</v>
      </c>
      <c r="E29" s="660" t="s">
        <v>12</v>
      </c>
      <c r="F29" s="670" t="s">
        <v>12</v>
      </c>
      <c r="G29" s="663" t="s">
        <v>12</v>
      </c>
      <c r="H29" s="660" t="s">
        <v>12</v>
      </c>
      <c r="I29" s="656"/>
      <c r="J29" s="704"/>
      <c r="K29" s="118"/>
      <c r="L29" s="2"/>
      <c r="M29" s="114"/>
      <c r="S29" s="120"/>
      <c r="T29" s="120"/>
      <c r="U29" s="121"/>
      <c r="V29" s="121"/>
      <c r="W29" s="121"/>
      <c r="X29" s="121"/>
      <c r="Y29" s="121"/>
    </row>
    <row r="30" spans="1:25" ht="23.25" customHeight="1">
      <c r="A30" s="107" t="s">
        <v>40</v>
      </c>
      <c r="B30" s="671" t="s">
        <v>119</v>
      </c>
      <c r="C30" s="655">
        <v>45108546</v>
      </c>
      <c r="D30" s="655">
        <v>45108546</v>
      </c>
      <c r="E30" s="655">
        <v>5210534</v>
      </c>
      <c r="F30" s="658">
        <v>36093169</v>
      </c>
      <c r="G30" s="655">
        <v>20084</v>
      </c>
      <c r="H30" s="655">
        <v>9108321</v>
      </c>
      <c r="I30" s="656">
        <v>-26984848</v>
      </c>
      <c r="J30" s="703">
        <v>25.235581281322233</v>
      </c>
      <c r="K30" s="119"/>
      <c r="L30" s="2" t="s">
        <v>12</v>
      </c>
      <c r="M30" s="114"/>
      <c r="S30" s="123"/>
      <c r="T30" s="123"/>
      <c r="U30" s="121"/>
      <c r="V30" s="121"/>
      <c r="W30" s="121"/>
      <c r="X30" s="121"/>
      <c r="Y30" s="121"/>
    </row>
    <row r="31" spans="1:25" ht="20.100000000000001" customHeight="1">
      <c r="A31" s="448" t="s">
        <v>12</v>
      </c>
      <c r="B31" s="674"/>
      <c r="C31" s="675"/>
      <c r="D31" s="676"/>
      <c r="E31" s="676"/>
      <c r="F31" s="677">
        <v>0</v>
      </c>
      <c r="G31" s="675" t="s">
        <v>12</v>
      </c>
      <c r="H31" s="676" t="s">
        <v>12</v>
      </c>
      <c r="I31" s="678"/>
      <c r="J31" s="706"/>
    </row>
    <row r="32" spans="1:25" ht="10.5" customHeight="1">
      <c r="A32" s="109" t="s">
        <v>12</v>
      </c>
      <c r="B32" s="109"/>
      <c r="C32" s="110"/>
      <c r="D32" s="109"/>
      <c r="E32" s="109"/>
      <c r="F32" s="109"/>
      <c r="G32" s="109"/>
      <c r="H32" s="310"/>
      <c r="I32" s="109"/>
      <c r="J32" s="707"/>
    </row>
    <row r="33" spans="1:10" ht="15.75">
      <c r="A33" s="78" t="s">
        <v>35</v>
      </c>
      <c r="B33" s="78"/>
      <c r="C33" s="110"/>
      <c r="D33" s="109"/>
      <c r="E33" s="109"/>
      <c r="F33" s="109" t="s">
        <v>12</v>
      </c>
      <c r="G33" s="109"/>
      <c r="H33" s="310"/>
      <c r="I33" s="109"/>
      <c r="J33" s="707"/>
    </row>
    <row r="38" spans="1:10" ht="12" customHeight="1"/>
    <row r="69" spans="1:25">
      <c r="A69" t="s">
        <v>120</v>
      </c>
      <c r="Y69" t="s">
        <v>121</v>
      </c>
    </row>
    <row r="70" spans="1:25">
      <c r="Y70" t="s">
        <v>122</v>
      </c>
    </row>
  </sheetData>
  <mergeCells count="9">
    <mergeCell ref="A1:J1"/>
    <mergeCell ref="A2:J2"/>
    <mergeCell ref="A3:J3"/>
    <mergeCell ref="A4:J4"/>
    <mergeCell ref="C6:F6"/>
    <mergeCell ref="G6:H6"/>
    <mergeCell ref="I6:J6"/>
    <mergeCell ref="A6:A7"/>
    <mergeCell ref="B6:B7"/>
  </mergeCells>
  <pageMargins left="7.8740157480315001E-2" right="0" top="0.39370078740157499" bottom="0.39370078740157499" header="0.511811023622047" footer="0.511811023622047"/>
  <pageSetup scale="87" firstPageNumber="0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4506668294322"/>
  </sheetPr>
  <dimension ref="A1:X56"/>
  <sheetViews>
    <sheetView showGridLines="0" showZeros="0" workbookViewId="0">
      <selection activeCell="O19" sqref="O19"/>
    </sheetView>
  </sheetViews>
  <sheetFormatPr baseColWidth="10" defaultColWidth="11.42578125" defaultRowHeight="12.75"/>
  <cols>
    <col min="1" max="1" width="43.28515625" style="164" customWidth="1"/>
    <col min="2" max="2" width="12.28515625" style="164" customWidth="1"/>
    <col min="3" max="3" width="15.28515625" style="164" customWidth="1"/>
    <col min="4" max="4" width="0.140625" style="164" hidden="1" customWidth="1"/>
    <col min="5" max="5" width="9.7109375" style="164" hidden="1" customWidth="1"/>
    <col min="6" max="6" width="14.140625" style="164" bestFit="1" customWidth="1"/>
    <col min="7" max="7" width="14.5703125" style="164" customWidth="1"/>
    <col min="8" max="8" width="13.85546875" style="168" customWidth="1"/>
    <col min="9" max="9" width="9.42578125" style="157" customWidth="1"/>
    <col min="10" max="10" width="10.5703125" style="157" customWidth="1"/>
    <col min="11" max="11" width="8.28515625" style="157" customWidth="1"/>
    <col min="12" max="16384" width="11.42578125" style="157"/>
  </cols>
  <sheetData>
    <row r="1" spans="1:24" ht="6.75" customHeight="1">
      <c r="A1" s="154"/>
      <c r="B1" s="154"/>
      <c r="C1" s="154"/>
      <c r="D1" s="155"/>
      <c r="E1" s="155"/>
      <c r="F1" s="155"/>
      <c r="G1" s="155"/>
      <c r="H1" s="156"/>
    </row>
    <row r="2" spans="1:24" ht="15" customHeight="1">
      <c r="A2" s="755" t="s">
        <v>54</v>
      </c>
      <c r="B2" s="755"/>
      <c r="C2" s="755"/>
      <c r="D2" s="755"/>
      <c r="E2" s="755"/>
      <c r="F2" s="755"/>
      <c r="G2" s="755"/>
      <c r="H2" s="755"/>
      <c r="I2" s="158"/>
      <c r="J2" s="158"/>
    </row>
    <row r="3" spans="1:24" ht="16.5" customHeight="1">
      <c r="A3" s="755" t="s">
        <v>55</v>
      </c>
      <c r="B3" s="755"/>
      <c r="C3" s="755"/>
      <c r="D3" s="755"/>
      <c r="E3" s="755"/>
      <c r="F3" s="755"/>
      <c r="G3" s="755"/>
      <c r="H3" s="755"/>
      <c r="I3" s="158"/>
      <c r="J3" s="158"/>
    </row>
    <row r="4" spans="1:24" ht="18" customHeight="1">
      <c r="A4" s="756" t="s">
        <v>260</v>
      </c>
      <c r="B4" s="756"/>
      <c r="C4" s="756"/>
      <c r="D4" s="756"/>
      <c r="E4" s="756"/>
      <c r="F4" s="756"/>
      <c r="G4" s="756"/>
      <c r="H4" s="756"/>
    </row>
    <row r="5" spans="1:24" ht="18" customHeight="1">
      <c r="A5" s="757" t="s">
        <v>383</v>
      </c>
      <c r="B5" s="756"/>
      <c r="C5" s="756"/>
      <c r="D5" s="756"/>
      <c r="E5" s="756"/>
      <c r="F5" s="756"/>
      <c r="G5" s="756"/>
      <c r="H5" s="756"/>
    </row>
    <row r="6" spans="1:24" ht="15.75" customHeight="1">
      <c r="A6" s="159"/>
      <c r="B6" s="159"/>
      <c r="C6" s="159"/>
      <c r="D6" s="159"/>
      <c r="E6" s="159"/>
      <c r="F6" s="159"/>
      <c r="G6" s="159"/>
      <c r="H6" s="159" t="s">
        <v>12</v>
      </c>
    </row>
    <row r="7" spans="1:24" ht="20.25" customHeight="1">
      <c r="A7" s="758" t="s">
        <v>0</v>
      </c>
      <c r="B7" s="760" t="s">
        <v>43</v>
      </c>
      <c r="C7" s="760"/>
      <c r="D7" s="760"/>
      <c r="E7" s="760"/>
      <c r="F7" s="760"/>
      <c r="G7" s="761" t="s">
        <v>314</v>
      </c>
      <c r="H7" s="763" t="s">
        <v>36</v>
      </c>
    </row>
    <row r="8" spans="1:24" ht="31.5" customHeight="1">
      <c r="A8" s="759"/>
      <c r="B8" s="229" t="s">
        <v>2</v>
      </c>
      <c r="C8" s="230" t="s">
        <v>58</v>
      </c>
      <c r="D8" s="231" t="s">
        <v>3</v>
      </c>
      <c r="E8" s="231" t="s">
        <v>3</v>
      </c>
      <c r="F8" s="231" t="s">
        <v>23</v>
      </c>
      <c r="G8" s="762"/>
      <c r="H8" s="764"/>
    </row>
    <row r="9" spans="1:24" s="160" customFormat="1" ht="6" customHeight="1">
      <c r="A9" s="232"/>
      <c r="B9" s="233"/>
      <c r="C9" s="234"/>
      <c r="D9" s="235" t="s">
        <v>12</v>
      </c>
      <c r="E9" s="235"/>
      <c r="F9" s="235"/>
      <c r="G9" s="235" t="s">
        <v>12</v>
      </c>
      <c r="H9" s="236" t="s">
        <v>12</v>
      </c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</row>
    <row r="10" spans="1:24" ht="24.95" customHeight="1">
      <c r="A10" s="237" t="s">
        <v>261</v>
      </c>
      <c r="B10" s="238">
        <v>133140570</v>
      </c>
      <c r="C10" s="238">
        <v>133140570</v>
      </c>
      <c r="D10" s="238">
        <v>141094806</v>
      </c>
      <c r="E10" s="435"/>
      <c r="F10" s="435">
        <v>92536472</v>
      </c>
      <c r="G10" s="435">
        <v>79756788.579999998</v>
      </c>
      <c r="H10" s="239">
        <v>86.189571372463831</v>
      </c>
      <c r="I10" s="161"/>
      <c r="N10" s="162"/>
    </row>
    <row r="11" spans="1:24" ht="15" customHeight="1">
      <c r="A11" s="237"/>
      <c r="B11" s="240"/>
      <c r="C11" s="238" t="s">
        <v>12</v>
      </c>
      <c r="D11" s="238">
        <v>6000</v>
      </c>
      <c r="E11" s="435"/>
      <c r="F11" s="435"/>
      <c r="G11" s="435"/>
      <c r="H11" s="241"/>
      <c r="I11" s="161" t="s">
        <v>12</v>
      </c>
    </row>
    <row r="12" spans="1:24" ht="24.95" customHeight="1">
      <c r="A12" s="242" t="s">
        <v>262</v>
      </c>
      <c r="B12" s="238">
        <v>133140570</v>
      </c>
      <c r="C12" s="238">
        <v>133065570</v>
      </c>
      <c r="D12" s="238" t="e">
        <v>#REF!</v>
      </c>
      <c r="E12" s="238"/>
      <c r="F12" s="238">
        <v>92461474</v>
      </c>
      <c r="G12" s="238">
        <v>81069448.480999976</v>
      </c>
      <c r="H12" s="239">
        <v>87.679165141797299</v>
      </c>
      <c r="N12" s="162"/>
      <c r="P12" s="162"/>
    </row>
    <row r="13" spans="1:24" ht="15" customHeight="1">
      <c r="A13" s="243"/>
      <c r="B13" s="244"/>
      <c r="C13" s="238" t="s">
        <v>12</v>
      </c>
      <c r="D13" s="238">
        <v>0</v>
      </c>
      <c r="E13" s="436"/>
      <c r="F13" s="436"/>
      <c r="G13" s="436" t="s">
        <v>12</v>
      </c>
      <c r="H13" s="245"/>
    </row>
    <row r="14" spans="1:24" ht="24.95" customHeight="1">
      <c r="A14" s="717" t="s">
        <v>396</v>
      </c>
      <c r="B14" s="246">
        <v>131474332</v>
      </c>
      <c r="C14" s="246">
        <v>131683912</v>
      </c>
      <c r="D14" s="435" t="e">
        <v>#REF!</v>
      </c>
      <c r="E14" s="246"/>
      <c r="F14" s="246">
        <v>91119204</v>
      </c>
      <c r="G14" s="246">
        <v>80215915.32099998</v>
      </c>
      <c r="H14" s="247">
        <v>88.034038709337253</v>
      </c>
      <c r="K14" s="316"/>
    </row>
    <row r="15" spans="1:24" ht="24.95" customHeight="1">
      <c r="A15" s="248" t="s">
        <v>263</v>
      </c>
      <c r="B15" s="246">
        <v>1666238</v>
      </c>
      <c r="C15" s="246">
        <v>1381658</v>
      </c>
      <c r="D15" s="435" t="e">
        <v>#REF!</v>
      </c>
      <c r="E15" s="246"/>
      <c r="F15" s="246">
        <v>1342270</v>
      </c>
      <c r="G15" s="246">
        <v>853533.16</v>
      </c>
      <c r="H15" s="247">
        <v>63.588783180731156</v>
      </c>
    </row>
    <row r="16" spans="1:24" ht="13.5" customHeight="1">
      <c r="A16" s="248"/>
      <c r="B16" s="249"/>
      <c r="C16" s="437"/>
      <c r="D16" s="246"/>
      <c r="E16" s="246"/>
      <c r="F16" s="246"/>
      <c r="G16" s="246"/>
      <c r="H16" s="247" t="s">
        <v>12</v>
      </c>
      <c r="L16" s="162" t="s">
        <v>12</v>
      </c>
    </row>
    <row r="17" spans="1:12" ht="24.95" customHeight="1">
      <c r="A17" s="242" t="s">
        <v>264</v>
      </c>
      <c r="B17" s="250"/>
      <c r="C17" s="438"/>
      <c r="D17" s="439">
        <v>0</v>
      </c>
      <c r="E17" s="439"/>
      <c r="F17" s="439">
        <v>0</v>
      </c>
      <c r="G17" s="458">
        <v>-1312658.9009999782</v>
      </c>
      <c r="H17" s="247" t="s">
        <v>12</v>
      </c>
      <c r="L17" s="314"/>
    </row>
    <row r="18" spans="1:12" ht="12.75" customHeight="1">
      <c r="A18" s="248" t="s">
        <v>12</v>
      </c>
      <c r="B18" s="249"/>
      <c r="C18" s="437"/>
      <c r="D18" s="246"/>
      <c r="E18" s="246"/>
      <c r="F18" s="246"/>
      <c r="G18" s="246"/>
      <c r="H18" s="247" t="s">
        <v>12</v>
      </c>
    </row>
    <row r="19" spans="1:12" ht="24.95" customHeight="1">
      <c r="A19" s="242" t="s">
        <v>265</v>
      </c>
      <c r="B19" s="336">
        <v>46208546</v>
      </c>
      <c r="C19" s="440">
        <v>46283546</v>
      </c>
      <c r="D19" s="440">
        <v>46208546</v>
      </c>
      <c r="E19" s="440"/>
      <c r="F19" s="440">
        <v>38533601</v>
      </c>
      <c r="G19" s="440">
        <v>18825250.309999999</v>
      </c>
      <c r="H19" s="239">
        <v>48.854116463187545</v>
      </c>
      <c r="L19" s="316" t="s">
        <v>12</v>
      </c>
    </row>
    <row r="20" spans="1:12" ht="15.75" customHeight="1">
      <c r="A20" s="248"/>
      <c r="B20" s="337"/>
      <c r="C20" s="441"/>
      <c r="D20" s="338" t="s">
        <v>12</v>
      </c>
      <c r="E20" s="338"/>
      <c r="F20" s="338" t="s">
        <v>12</v>
      </c>
      <c r="G20" s="338"/>
      <c r="H20" s="247" t="s">
        <v>12</v>
      </c>
    </row>
    <row r="21" spans="1:12" ht="24.95" customHeight="1">
      <c r="A21" s="248" t="s">
        <v>272</v>
      </c>
      <c r="B21" s="338">
        <v>46208546</v>
      </c>
      <c r="C21" s="338">
        <v>46283546</v>
      </c>
      <c r="D21" s="338">
        <v>46208546</v>
      </c>
      <c r="E21" s="338"/>
      <c r="F21" s="338">
        <v>38533601</v>
      </c>
      <c r="G21" s="338">
        <v>18825250.309999999</v>
      </c>
      <c r="H21" s="247">
        <v>48.854116463187545</v>
      </c>
      <c r="I21" s="157" t="s">
        <v>12</v>
      </c>
      <c r="L21" s="316" t="s">
        <v>12</v>
      </c>
    </row>
    <row r="22" spans="1:12" ht="24.95" customHeight="1">
      <c r="A22" s="248" t="s">
        <v>266</v>
      </c>
      <c r="B22" s="339"/>
      <c r="C22" s="442"/>
      <c r="D22" s="340">
        <v>0</v>
      </c>
      <c r="E22" s="340"/>
      <c r="F22" s="340">
        <v>0</v>
      </c>
      <c r="G22" s="340" t="s">
        <v>12</v>
      </c>
      <c r="H22" s="247" t="s">
        <v>12</v>
      </c>
      <c r="L22" s="314"/>
    </row>
    <row r="23" spans="1:12" ht="24.95" customHeight="1">
      <c r="A23" s="248" t="s">
        <v>267</v>
      </c>
      <c r="B23" s="339"/>
      <c r="C23" s="442"/>
      <c r="D23" s="340">
        <v>0</v>
      </c>
      <c r="E23" s="340"/>
      <c r="F23" s="340">
        <v>0</v>
      </c>
      <c r="G23" s="340">
        <v>0</v>
      </c>
      <c r="H23" s="313" t="s">
        <v>12</v>
      </c>
    </row>
    <row r="24" spans="1:12" ht="24.95" customHeight="1">
      <c r="A24" s="248" t="s">
        <v>268</v>
      </c>
      <c r="B24" s="339"/>
      <c r="C24" s="442"/>
      <c r="D24" s="340" t="s">
        <v>12</v>
      </c>
      <c r="E24" s="340"/>
      <c r="F24" s="340" t="s">
        <v>12</v>
      </c>
      <c r="G24" s="340">
        <v>0</v>
      </c>
      <c r="H24" s="247" t="s">
        <v>12</v>
      </c>
    </row>
    <row r="25" spans="1:12" ht="11.25" customHeight="1">
      <c r="A25" s="248"/>
      <c r="B25" s="339"/>
      <c r="C25" s="442"/>
      <c r="D25" s="340"/>
      <c r="E25" s="340"/>
      <c r="F25" s="340"/>
      <c r="G25" s="340" t="s">
        <v>12</v>
      </c>
      <c r="H25" s="247" t="s">
        <v>12</v>
      </c>
    </row>
    <row r="26" spans="1:12" ht="24.95" customHeight="1">
      <c r="A26" s="242" t="s">
        <v>269</v>
      </c>
      <c r="B26" s="341">
        <v>46208546</v>
      </c>
      <c r="C26" s="341">
        <v>46208546</v>
      </c>
      <c r="D26" s="341" t="e">
        <v>#REF!</v>
      </c>
      <c r="E26" s="341"/>
      <c r="F26" s="341">
        <v>37193169</v>
      </c>
      <c r="G26" s="341">
        <v>10208321</v>
      </c>
      <c r="H26" s="239">
        <v>27.446763140833735</v>
      </c>
    </row>
    <row r="27" spans="1:12" ht="12.75" customHeight="1">
      <c r="A27" s="248"/>
      <c r="B27" s="339"/>
      <c r="C27" s="442"/>
      <c r="D27" s="340"/>
      <c r="E27" s="340"/>
      <c r="F27" s="340"/>
      <c r="G27" s="340"/>
      <c r="H27" s="239"/>
    </row>
    <row r="28" spans="1:12" ht="24.95" customHeight="1">
      <c r="A28" s="248" t="s">
        <v>270</v>
      </c>
      <c r="B28" s="340">
        <v>1100000</v>
      </c>
      <c r="C28" s="340">
        <v>1100000</v>
      </c>
      <c r="D28" s="340">
        <v>1100000</v>
      </c>
      <c r="E28" s="340"/>
      <c r="F28" s="340">
        <v>1100000</v>
      </c>
      <c r="G28" s="340">
        <v>1100000</v>
      </c>
      <c r="H28" s="313">
        <v>100</v>
      </c>
    </row>
    <row r="29" spans="1:12" ht="24.95" customHeight="1">
      <c r="A29" s="515" t="s">
        <v>325</v>
      </c>
      <c r="B29" s="339"/>
      <c r="C29" s="442"/>
      <c r="D29" s="340">
        <v>0</v>
      </c>
      <c r="E29" s="340"/>
      <c r="F29" s="340">
        <v>0</v>
      </c>
      <c r="G29" s="340">
        <v>0</v>
      </c>
      <c r="H29" s="247" t="s">
        <v>12</v>
      </c>
      <c r="K29" s="157" t="s">
        <v>12</v>
      </c>
    </row>
    <row r="30" spans="1:12" ht="24.95" customHeight="1">
      <c r="A30" s="248" t="s">
        <v>271</v>
      </c>
      <c r="B30" s="340">
        <v>45108546</v>
      </c>
      <c r="C30" s="340">
        <v>45108546</v>
      </c>
      <c r="D30" s="340" t="e">
        <v>#REF!</v>
      </c>
      <c r="E30" s="340"/>
      <c r="F30" s="340">
        <v>36093169</v>
      </c>
      <c r="G30" s="340">
        <v>9108321</v>
      </c>
      <c r="H30" s="247">
        <v>25.235581281322233</v>
      </c>
    </row>
    <row r="31" spans="1:12" ht="8.25" customHeight="1">
      <c r="A31" s="251"/>
      <c r="B31" s="342"/>
      <c r="C31" s="443"/>
      <c r="D31" s="444" t="s">
        <v>12</v>
      </c>
      <c r="E31" s="444"/>
      <c r="F31" s="444" t="s">
        <v>12</v>
      </c>
      <c r="G31" s="445" t="s">
        <v>12</v>
      </c>
      <c r="H31" s="245" t="s">
        <v>12</v>
      </c>
    </row>
    <row r="32" spans="1:12" ht="24.95" customHeight="1">
      <c r="A32" s="352" t="s">
        <v>302</v>
      </c>
      <c r="B32" s="252"/>
      <c r="C32" s="446"/>
      <c r="D32" s="447" t="s">
        <v>12</v>
      </c>
      <c r="E32" s="447"/>
      <c r="F32" s="447" t="s">
        <v>12</v>
      </c>
      <c r="G32" s="457">
        <v>-9929588.2109999768</v>
      </c>
      <c r="H32" s="253" t="s">
        <v>12</v>
      </c>
    </row>
    <row r="33" spans="1:11" ht="9" customHeight="1">
      <c r="A33" s="298"/>
      <c r="B33" s="298"/>
      <c r="C33" s="298"/>
      <c r="D33" s="299"/>
      <c r="E33" s="299"/>
      <c r="F33" s="299"/>
      <c r="G33" s="300"/>
      <c r="H33" s="301"/>
    </row>
    <row r="34" spans="1:11" ht="15" customHeight="1">
      <c r="A34" s="297" t="s">
        <v>42</v>
      </c>
      <c r="B34" s="315" t="s">
        <v>12</v>
      </c>
      <c r="C34" s="157"/>
      <c r="D34" s="157"/>
      <c r="E34" s="157"/>
      <c r="F34" s="157"/>
      <c r="G34" s="157"/>
      <c r="H34" s="159"/>
      <c r="I34" s="164"/>
      <c r="J34" s="165"/>
      <c r="K34" s="164"/>
    </row>
    <row r="35" spans="1:11" ht="12.75" customHeight="1">
      <c r="A35" s="157"/>
      <c r="B35" s="157"/>
      <c r="C35" s="157"/>
      <c r="D35" s="157"/>
      <c r="E35" s="157"/>
      <c r="F35" s="157"/>
      <c r="G35" s="754" t="s">
        <v>12</v>
      </c>
      <c r="H35" s="754"/>
      <c r="I35" s="164"/>
      <c r="J35" s="166" t="s">
        <v>12</v>
      </c>
      <c r="K35" s="164"/>
    </row>
    <row r="36" spans="1:11" ht="14.25" customHeight="1">
      <c r="D36" s="163"/>
      <c r="E36" s="163"/>
      <c r="F36" s="163"/>
      <c r="G36" s="163"/>
      <c r="H36" s="167"/>
    </row>
    <row r="37" spans="1:11" ht="11.25" customHeight="1">
      <c r="A37" s="163" t="s">
        <v>12</v>
      </c>
      <c r="B37" s="163"/>
      <c r="C37" s="163"/>
    </row>
    <row r="38" spans="1:11" ht="11.25" customHeight="1">
      <c r="A38" s="163"/>
      <c r="B38" s="163"/>
      <c r="C38" s="163"/>
      <c r="J38" s="157" t="s">
        <v>12</v>
      </c>
    </row>
    <row r="39" spans="1:11" ht="11.25" customHeight="1">
      <c r="A39" s="163"/>
      <c r="B39" s="163"/>
      <c r="C39" s="163"/>
    </row>
    <row r="56" spans="7:7">
      <c r="G56" s="164" t="s">
        <v>12</v>
      </c>
    </row>
  </sheetData>
  <mergeCells count="9">
    <mergeCell ref="G35:H35"/>
    <mergeCell ref="A2:H2"/>
    <mergeCell ref="A3:H3"/>
    <mergeCell ref="A4:H4"/>
    <mergeCell ref="A5:H5"/>
    <mergeCell ref="A7:A8"/>
    <mergeCell ref="B7:F7"/>
    <mergeCell ref="G7:G8"/>
    <mergeCell ref="H7:H8"/>
  </mergeCells>
  <pageMargins left="0.70866141732283505" right="0.59055118110236204" top="0.39370078740157499" bottom="0.39370078740157499" header="0.511811023622047" footer="0.511811023622047"/>
  <pageSetup scale="80" firstPageNumber="0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5">
    <tabColor theme="3" tint="0.39997558519241921"/>
  </sheetPr>
  <dimension ref="A1:N88"/>
  <sheetViews>
    <sheetView showGridLines="0" showZeros="0" zoomScaleNormal="100" workbookViewId="0">
      <selection activeCell="L14" sqref="K14:L14"/>
    </sheetView>
  </sheetViews>
  <sheetFormatPr baseColWidth="10" defaultColWidth="11.42578125" defaultRowHeight="12.75"/>
  <cols>
    <col min="1" max="1" width="32" style="5" customWidth="1"/>
    <col min="2" max="2" width="11.85546875" style="196" customWidth="1"/>
    <col min="3" max="3" width="12.28515625" style="188" customWidth="1"/>
    <col min="4" max="4" width="13.28515625" style="5" hidden="1" customWidth="1"/>
    <col min="5" max="5" width="14.5703125" style="5" hidden="1" customWidth="1"/>
    <col min="6" max="6" width="12.28515625" style="5" customWidth="1"/>
    <col min="7" max="7" width="15.140625" style="196" customWidth="1"/>
    <col min="8" max="8" width="14.28515625" style="5" customWidth="1"/>
    <col min="12" max="12" width="11" customWidth="1"/>
    <col min="13" max="14" width="11.42578125" hidden="1" customWidth="1"/>
  </cols>
  <sheetData>
    <row r="1" spans="1:13" ht="18" customHeight="1">
      <c r="A1" s="725" t="s">
        <v>54</v>
      </c>
      <c r="B1" s="725"/>
      <c r="C1" s="725"/>
      <c r="D1" s="725"/>
      <c r="E1" s="725"/>
      <c r="F1" s="725"/>
      <c r="G1" s="725"/>
      <c r="H1" s="725"/>
    </row>
    <row r="2" spans="1:13" ht="19.5" customHeight="1">
      <c r="A2" s="725" t="s">
        <v>55</v>
      </c>
      <c r="B2" s="725"/>
      <c r="C2" s="725"/>
      <c r="D2" s="725"/>
      <c r="E2" s="725"/>
      <c r="F2" s="725"/>
      <c r="G2" s="725"/>
      <c r="H2" s="725"/>
    </row>
    <row r="3" spans="1:13" ht="18" customHeight="1">
      <c r="A3" s="726" t="s">
        <v>123</v>
      </c>
      <c r="B3" s="726"/>
      <c r="C3" s="726"/>
      <c r="D3" s="726"/>
      <c r="E3" s="726"/>
      <c r="F3" s="726"/>
      <c r="G3" s="726"/>
      <c r="H3" s="726"/>
    </row>
    <row r="4" spans="1:13" ht="16.5" customHeight="1">
      <c r="A4" s="726" t="s">
        <v>387</v>
      </c>
      <c r="B4" s="726"/>
      <c r="C4" s="726"/>
      <c r="D4" s="726"/>
      <c r="E4" s="726"/>
      <c r="F4" s="726"/>
      <c r="G4" s="726"/>
      <c r="H4" s="726"/>
    </row>
    <row r="5" spans="1:13" ht="8.25" customHeight="1">
      <c r="A5" s="88"/>
      <c r="B5" s="280"/>
      <c r="C5" s="343"/>
      <c r="D5" s="88"/>
      <c r="E5" s="7"/>
      <c r="F5" s="7"/>
      <c r="G5" s="278"/>
      <c r="H5" s="3"/>
    </row>
    <row r="6" spans="1:13" ht="20.100000000000001" customHeight="1">
      <c r="A6" s="765" t="s">
        <v>0</v>
      </c>
      <c r="B6" s="769" t="s">
        <v>43</v>
      </c>
      <c r="C6" s="769"/>
      <c r="D6" s="769"/>
      <c r="E6" s="769"/>
      <c r="F6" s="769"/>
      <c r="G6" s="769"/>
      <c r="H6" s="767" t="s">
        <v>36</v>
      </c>
    </row>
    <row r="7" spans="1:13" ht="31.5" customHeight="1">
      <c r="A7" s="766"/>
      <c r="B7" s="257" t="s">
        <v>2</v>
      </c>
      <c r="C7" s="366" t="s">
        <v>58</v>
      </c>
      <c r="D7" s="366" t="s">
        <v>3</v>
      </c>
      <c r="E7" s="367" t="s">
        <v>3</v>
      </c>
      <c r="F7" s="367" t="s">
        <v>23</v>
      </c>
      <c r="G7" s="257" t="s">
        <v>314</v>
      </c>
      <c r="H7" s="768"/>
      <c r="K7" t="s">
        <v>12</v>
      </c>
    </row>
    <row r="8" spans="1:13" ht="6.75" customHeight="1">
      <c r="A8" s="258"/>
      <c r="B8" s="259"/>
      <c r="C8" s="368"/>
      <c r="D8" s="369"/>
      <c r="E8" s="370"/>
      <c r="F8" s="371"/>
      <c r="G8" s="709"/>
      <c r="H8" s="260"/>
    </row>
    <row r="9" spans="1:13" ht="18" customHeight="1">
      <c r="A9" s="215" t="s">
        <v>6</v>
      </c>
      <c r="B9" s="216"/>
      <c r="C9" s="372"/>
      <c r="D9" s="373"/>
      <c r="E9" s="373"/>
      <c r="F9" s="373"/>
      <c r="G9" s="267"/>
      <c r="H9" s="261"/>
    </row>
    <row r="10" spans="1:13" ht="9" customHeight="1">
      <c r="A10" s="262"/>
      <c r="B10" s="263"/>
      <c r="C10" s="374"/>
      <c r="D10" s="374"/>
      <c r="E10" s="374"/>
      <c r="F10" s="374"/>
      <c r="G10" s="263"/>
      <c r="H10" s="264"/>
    </row>
    <row r="11" spans="1:13" ht="15" customHeight="1">
      <c r="A11" s="262" t="s">
        <v>49</v>
      </c>
      <c r="B11" s="263">
        <v>133140.56999999998</v>
      </c>
      <c r="C11" s="263">
        <v>133140.56999999998</v>
      </c>
      <c r="D11" s="263" t="e">
        <v>#REF!</v>
      </c>
      <c r="E11" s="263" t="e">
        <v>#REF!</v>
      </c>
      <c r="F11" s="263">
        <v>92536.47199999998</v>
      </c>
      <c r="G11" s="263">
        <v>79756.788579999993</v>
      </c>
      <c r="H11" s="265">
        <v>86.189571372463831</v>
      </c>
    </row>
    <row r="12" spans="1:13" ht="11.25" customHeight="1">
      <c r="A12" s="266"/>
      <c r="B12" s="267"/>
      <c r="C12" s="267"/>
      <c r="D12" s="267"/>
      <c r="E12" s="267"/>
      <c r="F12" s="267"/>
      <c r="G12" s="267"/>
      <c r="H12" s="268" t="s">
        <v>12</v>
      </c>
    </row>
    <row r="13" spans="1:13" ht="15" customHeight="1">
      <c r="A13" s="262" t="s">
        <v>124</v>
      </c>
      <c r="B13" s="267"/>
      <c r="C13" s="267"/>
      <c r="D13" s="267"/>
      <c r="E13" s="267"/>
      <c r="F13" s="267"/>
      <c r="G13" s="267"/>
      <c r="H13" s="268" t="s">
        <v>12</v>
      </c>
    </row>
    <row r="14" spans="1:13" ht="15" customHeight="1">
      <c r="A14" s="262" t="s">
        <v>125</v>
      </c>
      <c r="B14" s="263">
        <v>132140.56999999998</v>
      </c>
      <c r="C14" s="263">
        <v>132140.56999999998</v>
      </c>
      <c r="D14" s="263" t="e">
        <v>#REF!</v>
      </c>
      <c r="E14" s="263">
        <v>132140.56999999998</v>
      </c>
      <c r="F14" s="263">
        <v>91536.47199999998</v>
      </c>
      <c r="G14" s="263">
        <v>79756.788579999993</v>
      </c>
      <c r="H14" s="265">
        <v>87.13115858343329</v>
      </c>
    </row>
    <row r="15" spans="1:13" ht="15" customHeight="1">
      <c r="A15" s="270" t="s">
        <v>126</v>
      </c>
      <c r="B15" s="269">
        <v>3672.7109999999998</v>
      </c>
      <c r="C15" s="269">
        <v>3672.7109999999998</v>
      </c>
      <c r="D15" s="269" t="e">
        <v>#REF!</v>
      </c>
      <c r="E15" s="269">
        <v>3672.7109999999998</v>
      </c>
      <c r="F15" s="269">
        <v>3508.4380000000001</v>
      </c>
      <c r="G15" s="269">
        <v>982.73623999999995</v>
      </c>
      <c r="H15" s="271">
        <v>28.01064861342854</v>
      </c>
      <c r="I15" t="s">
        <v>12</v>
      </c>
      <c r="M15" s="40">
        <f>+F11+F22</f>
        <v>129729.64099999997</v>
      </c>
    </row>
    <row r="16" spans="1:13" ht="15" customHeight="1">
      <c r="A16" s="270" t="s">
        <v>127</v>
      </c>
      <c r="B16" s="269">
        <v>121012.398</v>
      </c>
      <c r="C16" s="269">
        <v>121012.398</v>
      </c>
      <c r="D16" s="269">
        <v>121012.398</v>
      </c>
      <c r="E16" s="269">
        <v>121012.398</v>
      </c>
      <c r="F16" s="269">
        <v>80692.543999999994</v>
      </c>
      <c r="G16" s="269">
        <v>72511.41</v>
      </c>
      <c r="H16" s="271">
        <v>89.861350758751641</v>
      </c>
      <c r="J16" t="s">
        <v>12</v>
      </c>
    </row>
    <row r="17" spans="1:8" ht="15" customHeight="1">
      <c r="A17" s="270" t="s">
        <v>128</v>
      </c>
      <c r="B17" s="269">
        <v>6461.7730000000001</v>
      </c>
      <c r="C17" s="269">
        <v>6461.7730000000001</v>
      </c>
      <c r="D17" s="269" t="e">
        <v>#REF!</v>
      </c>
      <c r="E17" s="269">
        <v>6461.7730000000001</v>
      </c>
      <c r="F17" s="269">
        <v>6401.4229999999998</v>
      </c>
      <c r="G17" s="269">
        <v>4762.8565100000005</v>
      </c>
      <c r="H17" s="271">
        <v>74.403089906728553</v>
      </c>
    </row>
    <row r="18" spans="1:8" ht="15" customHeight="1">
      <c r="A18" s="270" t="s">
        <v>129</v>
      </c>
      <c r="B18" s="269">
        <v>993.68799999999999</v>
      </c>
      <c r="C18" s="269">
        <v>993.68799999999999</v>
      </c>
      <c r="D18" s="269" t="e">
        <v>#REF!</v>
      </c>
      <c r="E18" s="269">
        <v>993.68799999999999</v>
      </c>
      <c r="F18" s="269">
        <v>934.06700000000001</v>
      </c>
      <c r="G18" s="269">
        <v>499.78583000000003</v>
      </c>
      <c r="H18" s="271">
        <v>53.506421916200878</v>
      </c>
    </row>
    <row r="19" spans="1:8" ht="16.5" customHeight="1">
      <c r="A19" s="262" t="s">
        <v>297</v>
      </c>
      <c r="B19" s="272">
        <v>1000</v>
      </c>
      <c r="C19" s="272">
        <v>1000</v>
      </c>
      <c r="D19" s="272">
        <v>1000</v>
      </c>
      <c r="E19" s="272">
        <v>0</v>
      </c>
      <c r="F19" s="272">
        <v>1000</v>
      </c>
      <c r="G19" s="263">
        <v>1000</v>
      </c>
      <c r="H19" s="271">
        <v>100</v>
      </c>
    </row>
    <row r="20" spans="1:8" ht="16.5" customHeight="1">
      <c r="A20" s="270" t="s">
        <v>298</v>
      </c>
      <c r="B20" s="273">
        <v>1000</v>
      </c>
      <c r="C20" s="269">
        <v>1000</v>
      </c>
      <c r="D20" s="269">
        <v>1000</v>
      </c>
      <c r="E20" s="269">
        <v>0</v>
      </c>
      <c r="F20" s="269">
        <v>1000</v>
      </c>
      <c r="G20" s="269">
        <v>1000</v>
      </c>
      <c r="H20" s="271">
        <v>100</v>
      </c>
    </row>
    <row r="21" spans="1:8" ht="16.5" customHeight="1">
      <c r="A21" s="317"/>
      <c r="B21" s="273"/>
      <c r="C21" s="269"/>
      <c r="D21" s="273"/>
      <c r="E21" s="273"/>
      <c r="F21" s="269"/>
      <c r="G21" s="269"/>
      <c r="H21" s="271"/>
    </row>
    <row r="22" spans="1:8" ht="15" customHeight="1">
      <c r="A22" s="262" t="s">
        <v>28</v>
      </c>
      <c r="B22" s="272">
        <v>46208.546000000002</v>
      </c>
      <c r="C22" s="272">
        <v>46208.546000000002</v>
      </c>
      <c r="D22" s="272" t="e">
        <v>#REF!</v>
      </c>
      <c r="E22" s="272">
        <v>5210.5339999999997</v>
      </c>
      <c r="F22" s="272">
        <v>37193.169000000002</v>
      </c>
      <c r="G22" s="272">
        <v>10208.321</v>
      </c>
      <c r="H22" s="265">
        <v>27.446763140833735</v>
      </c>
    </row>
    <row r="23" spans="1:8" ht="15" customHeight="1">
      <c r="A23" s="270" t="s">
        <v>130</v>
      </c>
      <c r="B23" s="273">
        <v>1100</v>
      </c>
      <c r="C23" s="273">
        <v>1100</v>
      </c>
      <c r="D23" s="273">
        <v>1100</v>
      </c>
      <c r="E23" s="273">
        <v>0</v>
      </c>
      <c r="F23" s="273">
        <v>1100</v>
      </c>
      <c r="G23" s="273">
        <v>1100</v>
      </c>
      <c r="H23" s="271">
        <v>100</v>
      </c>
    </row>
    <row r="24" spans="1:8" ht="15" customHeight="1">
      <c r="A24" s="270" t="s">
        <v>131</v>
      </c>
      <c r="B24" s="273">
        <v>0</v>
      </c>
      <c r="C24" s="273">
        <v>0</v>
      </c>
      <c r="D24" s="273">
        <v>0</v>
      </c>
      <c r="E24" s="273">
        <v>0</v>
      </c>
      <c r="F24" s="273">
        <v>0</v>
      </c>
      <c r="G24" s="273"/>
      <c r="H24" s="271" t="s">
        <v>12</v>
      </c>
    </row>
    <row r="25" spans="1:8" ht="15" customHeight="1">
      <c r="A25" s="262" t="s">
        <v>132</v>
      </c>
      <c r="B25" s="272">
        <v>45108.546000000002</v>
      </c>
      <c r="C25" s="272">
        <v>45108.546000000002</v>
      </c>
      <c r="D25" s="272" t="e">
        <v>#REF!</v>
      </c>
      <c r="E25" s="272">
        <v>5210.5339999999997</v>
      </c>
      <c r="F25" s="272">
        <v>36093.169000000002</v>
      </c>
      <c r="G25" s="272">
        <v>9108.3209999999999</v>
      </c>
      <c r="H25" s="265">
        <v>25.235581281322233</v>
      </c>
    </row>
    <row r="26" spans="1:8" ht="15" customHeight="1">
      <c r="A26" s="270" t="s">
        <v>133</v>
      </c>
      <c r="B26" s="273">
        <v>45108.546000000002</v>
      </c>
      <c r="C26" s="273">
        <v>45108.546000000002</v>
      </c>
      <c r="D26" s="273" t="e">
        <v>#REF!</v>
      </c>
      <c r="E26" s="273">
        <v>5210.5339999999997</v>
      </c>
      <c r="F26" s="273">
        <v>36093.169000000002</v>
      </c>
      <c r="G26" s="273">
        <v>9108.3209999999999</v>
      </c>
      <c r="H26" s="271">
        <v>25.235581281322233</v>
      </c>
    </row>
    <row r="27" spans="1:8" ht="15" customHeight="1">
      <c r="A27" s="270" t="s">
        <v>134</v>
      </c>
      <c r="B27" s="269"/>
      <c r="C27" s="269"/>
      <c r="D27" s="269"/>
      <c r="E27" s="269"/>
      <c r="F27" s="269"/>
      <c r="G27" s="269"/>
      <c r="H27" s="271" t="s">
        <v>12</v>
      </c>
    </row>
    <row r="28" spans="1:8" ht="9" customHeight="1">
      <c r="A28" s="270"/>
      <c r="B28" s="269"/>
      <c r="C28" s="269"/>
      <c r="D28" s="269"/>
      <c r="E28" s="269"/>
      <c r="F28" s="269"/>
      <c r="G28" s="269"/>
      <c r="H28" s="271" t="s">
        <v>12</v>
      </c>
    </row>
    <row r="29" spans="1:8" ht="18" customHeight="1">
      <c r="A29" s="262" t="s">
        <v>135</v>
      </c>
      <c r="B29" s="263">
        <v>179349.11599999998</v>
      </c>
      <c r="C29" s="263">
        <v>179349.11599999998</v>
      </c>
      <c r="D29" s="263" t="e">
        <v>#REF!</v>
      </c>
      <c r="E29" s="263" t="e">
        <v>#REF!</v>
      </c>
      <c r="F29" s="263">
        <v>129729.64099999997</v>
      </c>
      <c r="G29" s="263">
        <v>89965.109579999989</v>
      </c>
      <c r="H29" s="265">
        <v>69.34815273249697</v>
      </c>
    </row>
    <row r="30" spans="1:8" ht="9" customHeight="1">
      <c r="A30" s="270"/>
      <c r="B30" s="269"/>
      <c r="C30" s="269"/>
      <c r="D30" s="269"/>
      <c r="E30" s="269"/>
      <c r="F30" s="269"/>
      <c r="G30" s="269"/>
      <c r="H30" s="271" t="s">
        <v>12</v>
      </c>
    </row>
    <row r="31" spans="1:8" ht="18" customHeight="1">
      <c r="A31" s="215" t="s">
        <v>50</v>
      </c>
      <c r="B31" s="274"/>
      <c r="C31" s="274"/>
      <c r="D31" s="269"/>
      <c r="E31" s="269"/>
      <c r="F31" s="269"/>
      <c r="G31" s="269"/>
      <c r="H31" s="271" t="s">
        <v>12</v>
      </c>
    </row>
    <row r="32" spans="1:8" ht="9" customHeight="1">
      <c r="A32" s="270"/>
      <c r="B32" s="269"/>
      <c r="C32" s="269"/>
      <c r="D32" s="269"/>
      <c r="E32" s="269"/>
      <c r="F32" s="269"/>
      <c r="G32" s="269"/>
      <c r="H32" s="271" t="s">
        <v>12</v>
      </c>
    </row>
    <row r="33" spans="1:9" ht="15" customHeight="1">
      <c r="A33" s="262" t="s">
        <v>51</v>
      </c>
      <c r="B33" s="263">
        <v>133140.57</v>
      </c>
      <c r="C33" s="263">
        <v>133065.56999999998</v>
      </c>
      <c r="D33" s="263" t="e">
        <v>#REF!</v>
      </c>
      <c r="E33" s="263" t="e">
        <v>#REF!</v>
      </c>
      <c r="F33" s="263">
        <v>92461.474000000002</v>
      </c>
      <c r="G33" s="263">
        <v>81069.448481000014</v>
      </c>
      <c r="H33" s="265">
        <v>87.679165141797341</v>
      </c>
    </row>
    <row r="34" spans="1:9" ht="15" customHeight="1">
      <c r="A34" s="270"/>
      <c r="B34" s="269"/>
      <c r="C34" s="269"/>
      <c r="D34" s="269"/>
      <c r="E34" s="269"/>
      <c r="F34" s="269"/>
      <c r="G34" s="269"/>
      <c r="H34" s="271"/>
    </row>
    <row r="35" spans="1:9" ht="18" customHeight="1">
      <c r="A35" s="262" t="s">
        <v>136</v>
      </c>
      <c r="B35" s="263">
        <v>131474.33199999999</v>
      </c>
      <c r="C35" s="263">
        <v>131683.91199999998</v>
      </c>
      <c r="D35" s="263">
        <v>131683.91199999998</v>
      </c>
      <c r="E35" s="263">
        <v>131683.91199999998</v>
      </c>
      <c r="F35" s="263">
        <v>91119.203999999998</v>
      </c>
      <c r="G35" s="263">
        <v>80215.915321000008</v>
      </c>
      <c r="H35" s="265">
        <v>88.034038709337295</v>
      </c>
      <c r="I35" s="282"/>
    </row>
    <row r="36" spans="1:9" ht="20.25" customHeight="1">
      <c r="A36" s="270" t="s">
        <v>137</v>
      </c>
      <c r="B36" s="269">
        <v>125040.406</v>
      </c>
      <c r="C36" s="269">
        <v>124807.16899999999</v>
      </c>
      <c r="D36" s="269">
        <v>124807.16899999999</v>
      </c>
      <c r="E36" s="269">
        <v>124807.16899999999</v>
      </c>
      <c r="F36" s="269">
        <v>84388.625</v>
      </c>
      <c r="G36" s="269">
        <v>75042.370289999992</v>
      </c>
      <c r="H36" s="271">
        <v>88.92474582919202</v>
      </c>
      <c r="I36" s="282"/>
    </row>
    <row r="37" spans="1:9" ht="17.25" customHeight="1">
      <c r="A37" s="270" t="s">
        <v>138</v>
      </c>
      <c r="B37" s="269">
        <v>3088.498</v>
      </c>
      <c r="C37" s="269">
        <v>3344.43</v>
      </c>
      <c r="D37" s="269">
        <v>3344.43</v>
      </c>
      <c r="E37" s="269">
        <v>3344.43</v>
      </c>
      <c r="F37" s="269">
        <v>3198.2660000000001</v>
      </c>
      <c r="G37" s="269">
        <v>2586.2936899999995</v>
      </c>
      <c r="H37" s="271">
        <v>80.865496803580427</v>
      </c>
      <c r="I37" s="282"/>
    </row>
    <row r="38" spans="1:9" ht="15.75" customHeight="1">
      <c r="A38" s="270" t="s">
        <v>326</v>
      </c>
      <c r="B38" s="269">
        <v>1027.4280000000001</v>
      </c>
      <c r="C38" s="269">
        <v>1448.133</v>
      </c>
      <c r="D38" s="269">
        <v>1448.133</v>
      </c>
      <c r="E38" s="269">
        <v>1448.133</v>
      </c>
      <c r="F38" s="269">
        <v>1448.133</v>
      </c>
      <c r="G38" s="269">
        <v>1061.3579309999998</v>
      </c>
      <c r="H38" s="271">
        <v>73.29146777264242</v>
      </c>
      <c r="I38" s="282"/>
    </row>
    <row r="39" spans="1:9" ht="17.25" customHeight="1">
      <c r="A39" s="270" t="s">
        <v>139</v>
      </c>
      <c r="B39" s="269">
        <v>2318</v>
      </c>
      <c r="C39" s="269">
        <v>2084.1799999999998</v>
      </c>
      <c r="D39" s="269">
        <v>2084.1799999999998</v>
      </c>
      <c r="E39" s="269">
        <v>2084.1799999999998</v>
      </c>
      <c r="F39" s="269">
        <v>2084.1799999999998</v>
      </c>
      <c r="G39" s="269">
        <v>1525.8934100000001</v>
      </c>
      <c r="H39" s="271">
        <v>73.213129864023273</v>
      </c>
      <c r="I39" s="282"/>
    </row>
    <row r="40" spans="1:9" ht="9" customHeight="1">
      <c r="A40" s="270" t="s">
        <v>12</v>
      </c>
      <c r="B40" s="269"/>
      <c r="C40" s="269"/>
      <c r="D40" s="269">
        <v>0</v>
      </c>
      <c r="E40" s="269">
        <v>0</v>
      </c>
      <c r="F40" s="269" t="s">
        <v>12</v>
      </c>
      <c r="G40" s="269" t="s">
        <v>12</v>
      </c>
      <c r="H40" s="271" t="s">
        <v>12</v>
      </c>
    </row>
    <row r="41" spans="1:9" ht="15" customHeight="1">
      <c r="A41" s="262" t="s">
        <v>140</v>
      </c>
      <c r="B41" s="263">
        <v>1666.2380000000001</v>
      </c>
      <c r="C41" s="263">
        <v>1381.6579999999999</v>
      </c>
      <c r="D41" s="263">
        <v>1381.6579999999999</v>
      </c>
      <c r="E41" s="263">
        <v>1381.6579999999999</v>
      </c>
      <c r="F41" s="263">
        <v>1342.27</v>
      </c>
      <c r="G41" s="263">
        <v>853.53316000000007</v>
      </c>
      <c r="H41" s="265">
        <v>63.588783180731156</v>
      </c>
    </row>
    <row r="42" spans="1:9" ht="8.25" customHeight="1">
      <c r="A42" s="270"/>
      <c r="B42" s="269"/>
      <c r="C42" s="269"/>
      <c r="D42" s="269"/>
      <c r="E42" s="269"/>
      <c r="F42" s="269"/>
      <c r="G42" s="269"/>
      <c r="H42" s="271" t="s">
        <v>12</v>
      </c>
    </row>
    <row r="43" spans="1:9" ht="15" customHeight="1">
      <c r="A43" s="262" t="s">
        <v>52</v>
      </c>
      <c r="B43" s="263">
        <v>46208.546000000002</v>
      </c>
      <c r="C43" s="263">
        <v>46283.546000000002</v>
      </c>
      <c r="D43" s="263">
        <v>46283.546000000002</v>
      </c>
      <c r="E43" s="263" t="e">
        <v>#REF!</v>
      </c>
      <c r="F43" s="263">
        <v>38533.601000000002</v>
      </c>
      <c r="G43" s="263">
        <v>18825.250309999999</v>
      </c>
      <c r="H43" s="265">
        <v>48.854116463187545</v>
      </c>
      <c r="I43" t="s">
        <v>12</v>
      </c>
    </row>
    <row r="44" spans="1:9" ht="15" customHeight="1">
      <c r="A44" s="270"/>
      <c r="B44" s="269"/>
      <c r="C44" s="269"/>
      <c r="D44" s="269"/>
      <c r="E44" s="269"/>
      <c r="F44" s="269"/>
      <c r="G44" s="269"/>
      <c r="H44" s="271" t="s">
        <v>12</v>
      </c>
    </row>
    <row r="45" spans="1:9" ht="15" customHeight="1">
      <c r="A45" s="270" t="s">
        <v>141</v>
      </c>
      <c r="B45" s="269">
        <v>46208.546000000002</v>
      </c>
      <c r="C45" s="269">
        <v>46283.546000000002</v>
      </c>
      <c r="D45" s="269">
        <v>46283.546000000002</v>
      </c>
      <c r="E45" s="269" t="e">
        <v>#REF!</v>
      </c>
      <c r="F45" s="269">
        <v>38533.601000000002</v>
      </c>
      <c r="G45" s="269">
        <v>18825.250309999999</v>
      </c>
      <c r="H45" s="271">
        <v>48.854116463187545</v>
      </c>
    </row>
    <row r="46" spans="1:9" ht="14.25" customHeight="1">
      <c r="A46" s="270" t="s">
        <v>142</v>
      </c>
      <c r="B46" s="269"/>
      <c r="C46" s="269">
        <v>0</v>
      </c>
      <c r="D46" s="269">
        <v>0</v>
      </c>
      <c r="E46" s="269">
        <v>0</v>
      </c>
      <c r="F46" s="269">
        <v>0</v>
      </c>
      <c r="G46" s="269">
        <v>0</v>
      </c>
      <c r="H46" s="271" t="s">
        <v>12</v>
      </c>
    </row>
    <row r="47" spans="1:9" ht="15" customHeight="1">
      <c r="A47" s="270" t="s">
        <v>143</v>
      </c>
      <c r="B47" s="269"/>
      <c r="C47" s="269">
        <v>0</v>
      </c>
      <c r="D47" s="269" t="s">
        <v>12</v>
      </c>
      <c r="E47" s="269" t="s">
        <v>12</v>
      </c>
      <c r="F47" s="269" t="s">
        <v>12</v>
      </c>
      <c r="G47" s="269" t="s">
        <v>12</v>
      </c>
      <c r="H47" s="271" t="s">
        <v>12</v>
      </c>
    </row>
    <row r="48" spans="1:9" ht="15" customHeight="1">
      <c r="A48" s="270" t="s">
        <v>144</v>
      </c>
      <c r="B48" s="269"/>
      <c r="C48" s="269"/>
      <c r="D48" s="269">
        <v>0</v>
      </c>
      <c r="E48" s="269">
        <v>0</v>
      </c>
      <c r="F48" s="269">
        <v>0</v>
      </c>
      <c r="G48" s="269">
        <v>0</v>
      </c>
      <c r="H48" s="271" t="s">
        <v>12</v>
      </c>
    </row>
    <row r="49" spans="1:8" ht="8.25" customHeight="1">
      <c r="A49" s="270"/>
      <c r="B49" s="269"/>
      <c r="C49" s="269"/>
      <c r="D49" s="269"/>
      <c r="E49" s="269"/>
      <c r="F49" s="269"/>
      <c r="G49" s="269"/>
      <c r="H49" s="271" t="s">
        <v>12</v>
      </c>
    </row>
    <row r="50" spans="1:8" ht="18" customHeight="1">
      <c r="A50" s="262" t="s">
        <v>145</v>
      </c>
      <c r="B50" s="263">
        <v>179349.11600000001</v>
      </c>
      <c r="C50" s="263">
        <v>179349.11599999998</v>
      </c>
      <c r="D50" s="263" t="e">
        <v>#REF!</v>
      </c>
      <c r="E50" s="263" t="e">
        <v>#REF!</v>
      </c>
      <c r="F50" s="263">
        <v>130995.07500000001</v>
      </c>
      <c r="G50" s="263">
        <v>99894.698791000017</v>
      </c>
      <c r="H50" s="265">
        <v>76.258362225450085</v>
      </c>
    </row>
    <row r="51" spans="1:8" ht="9" customHeight="1">
      <c r="A51" s="270"/>
      <c r="B51" s="269"/>
      <c r="C51" s="269"/>
      <c r="D51" s="269"/>
      <c r="E51" s="269"/>
      <c r="F51" s="269"/>
      <c r="G51" s="269"/>
      <c r="H51" s="271" t="s">
        <v>12</v>
      </c>
    </row>
    <row r="52" spans="1:8" ht="21.75" customHeight="1">
      <c r="A52" s="275" t="s">
        <v>53</v>
      </c>
      <c r="B52" s="276"/>
      <c r="C52" s="375"/>
      <c r="D52" s="277" t="s">
        <v>12</v>
      </c>
      <c r="E52" s="277" t="e">
        <v>#REF!</v>
      </c>
      <c r="F52" s="277" t="s">
        <v>12</v>
      </c>
      <c r="G52" s="712">
        <v>-9929.5892110000277</v>
      </c>
      <c r="H52" s="132" t="s">
        <v>12</v>
      </c>
    </row>
    <row r="53" spans="1:8" ht="15" customHeight="1">
      <c r="A53" s="7"/>
      <c r="B53" s="278"/>
      <c r="C53" s="71"/>
      <c r="D53" s="7"/>
      <c r="E53" s="279"/>
      <c r="F53" s="279"/>
      <c r="G53" s="278"/>
      <c r="H53" s="3"/>
    </row>
    <row r="54" spans="1:8" ht="18.75" customHeight="1">
      <c r="A54" s="732" t="s">
        <v>35</v>
      </c>
      <c r="B54" s="732"/>
      <c r="C54" s="21"/>
      <c r="D54" s="78"/>
      <c r="E54" s="7"/>
      <c r="F54" s="7" t="s">
        <v>12</v>
      </c>
      <c r="G54" s="278"/>
      <c r="H54" s="3"/>
    </row>
    <row r="55" spans="1:8" ht="15" customHeight="1">
      <c r="A55" s="5" t="s">
        <v>12</v>
      </c>
      <c r="H55" s="93"/>
    </row>
    <row r="56" spans="1:8" ht="15" customHeight="1">
      <c r="F56" s="281" t="s">
        <v>12</v>
      </c>
      <c r="G56" s="710"/>
      <c r="H56" s="93"/>
    </row>
    <row r="57" spans="1:8" ht="15" customHeight="1">
      <c r="A57" s="98"/>
      <c r="B57" s="97"/>
      <c r="C57" s="311"/>
      <c r="D57" s="98"/>
      <c r="E57" s="99"/>
      <c r="F57" s="99"/>
      <c r="G57" s="97" t="s">
        <v>12</v>
      </c>
      <c r="H57" s="93"/>
    </row>
    <row r="58" spans="1:8" ht="15" customHeight="1">
      <c r="A58" s="98"/>
      <c r="B58" s="97"/>
      <c r="C58" s="311"/>
      <c r="D58" s="98"/>
      <c r="E58" s="99"/>
      <c r="F58" s="99"/>
      <c r="G58" s="97"/>
      <c r="H58" s="93"/>
    </row>
    <row r="59" spans="1:8" ht="15" customHeight="1">
      <c r="A59" s="98"/>
      <c r="B59" s="97"/>
      <c r="C59" s="311"/>
      <c r="D59" s="98"/>
      <c r="E59" s="99"/>
      <c r="F59" s="99"/>
      <c r="G59" s="97"/>
      <c r="H59" s="93"/>
    </row>
    <row r="60" spans="1:8" ht="15" customHeight="1">
      <c r="A60" s="89"/>
      <c r="B60" s="197"/>
      <c r="C60" s="312"/>
      <c r="D60" s="89"/>
      <c r="E60" s="89"/>
      <c r="F60" s="89"/>
      <c r="H60" s="93"/>
    </row>
    <row r="61" spans="1:8" ht="15" customHeight="1">
      <c r="A61" s="89"/>
      <c r="B61" s="197"/>
      <c r="C61" s="312"/>
      <c r="D61" s="89"/>
      <c r="E61" s="89"/>
      <c r="F61" s="89"/>
      <c r="H61" s="93"/>
    </row>
    <row r="62" spans="1:8" ht="15" customHeight="1">
      <c r="A62" s="89"/>
      <c r="B62" s="197"/>
      <c r="C62" s="312"/>
      <c r="D62" s="89"/>
      <c r="H62" s="93"/>
    </row>
    <row r="63" spans="1:8">
      <c r="A63" s="89"/>
      <c r="B63" s="197"/>
      <c r="C63" s="312"/>
      <c r="D63" s="89"/>
      <c r="H63" s="93"/>
    </row>
    <row r="64" spans="1:8">
      <c r="A64" s="89"/>
      <c r="B64" s="197"/>
      <c r="C64" s="312"/>
      <c r="D64" s="89"/>
      <c r="H64" s="93"/>
    </row>
    <row r="65" spans="1:8">
      <c r="A65" s="89"/>
      <c r="B65" s="197"/>
      <c r="C65" s="312"/>
      <c r="D65" s="89"/>
      <c r="H65" s="93"/>
    </row>
    <row r="66" spans="1:8" ht="15">
      <c r="A66" s="89"/>
      <c r="B66" s="197"/>
      <c r="C66" s="312"/>
      <c r="D66" s="89"/>
      <c r="E66" s="17"/>
      <c r="F66" s="17"/>
      <c r="G66" s="711"/>
      <c r="H66" s="93"/>
    </row>
    <row r="67" spans="1:8" ht="15">
      <c r="A67" s="89"/>
      <c r="B67" s="197"/>
      <c r="C67" s="312"/>
      <c r="D67" s="89"/>
      <c r="E67" s="17"/>
      <c r="F67" s="17"/>
      <c r="G67" s="711"/>
      <c r="H67" s="93"/>
    </row>
    <row r="68" spans="1:8">
      <c r="A68" s="89"/>
      <c r="B68" s="197"/>
      <c r="C68" s="312"/>
      <c r="D68" s="89"/>
      <c r="H68" s="93"/>
    </row>
    <row r="69" spans="1:8">
      <c r="H69" s="93"/>
    </row>
    <row r="70" spans="1:8">
      <c r="H70" s="93"/>
    </row>
    <row r="71" spans="1:8">
      <c r="H71" s="93"/>
    </row>
    <row r="72" spans="1:8">
      <c r="H72" s="93"/>
    </row>
    <row r="73" spans="1:8">
      <c r="H73" s="93"/>
    </row>
    <row r="74" spans="1:8">
      <c r="H74" s="93"/>
    </row>
    <row r="75" spans="1:8">
      <c r="H75" s="93"/>
    </row>
    <row r="76" spans="1:8">
      <c r="H76" s="93"/>
    </row>
    <row r="77" spans="1:8">
      <c r="H77" s="93"/>
    </row>
    <row r="78" spans="1:8">
      <c r="H78" s="93"/>
    </row>
    <row r="79" spans="1:8">
      <c r="H79" s="93"/>
    </row>
    <row r="80" spans="1:8">
      <c r="H80" s="93"/>
    </row>
    <row r="81" spans="8:8">
      <c r="H81" s="93"/>
    </row>
    <row r="82" spans="8:8">
      <c r="H82" s="93"/>
    </row>
    <row r="83" spans="8:8">
      <c r="H83" s="93"/>
    </row>
    <row r="84" spans="8:8">
      <c r="H84" s="93"/>
    </row>
    <row r="85" spans="8:8">
      <c r="H85" s="93"/>
    </row>
    <row r="86" spans="8:8">
      <c r="H86" s="93"/>
    </row>
    <row r="87" spans="8:8">
      <c r="H87" s="93"/>
    </row>
    <row r="88" spans="8:8">
      <c r="H88" s="93"/>
    </row>
  </sheetData>
  <mergeCells count="8">
    <mergeCell ref="A54:B54"/>
    <mergeCell ref="A6:A7"/>
    <mergeCell ref="H6:H7"/>
    <mergeCell ref="A1:H1"/>
    <mergeCell ref="A2:H2"/>
    <mergeCell ref="A3:H3"/>
    <mergeCell ref="A4:H4"/>
    <mergeCell ref="B6:G6"/>
  </mergeCells>
  <pageMargins left="1.14173228346457" right="0.86614173228346403" top="0.66929133858267698" bottom="0.59055118110236204" header="0.511811023622047" footer="0.511811023622047"/>
  <pageSetup scale="85" firstPageNumber="0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6">
    <tabColor theme="3" tint="0.59999389629810485"/>
  </sheetPr>
  <dimension ref="A1:R121"/>
  <sheetViews>
    <sheetView showGridLines="0" showZeros="0" zoomScale="98" zoomScaleNormal="98" workbookViewId="0">
      <selection activeCell="J17" sqref="J17"/>
    </sheetView>
  </sheetViews>
  <sheetFormatPr baseColWidth="10" defaultColWidth="11.42578125" defaultRowHeight="12.75"/>
  <cols>
    <col min="1" max="1" width="44.85546875" style="5" customWidth="1"/>
    <col min="2" max="2" width="13" style="5" customWidth="1"/>
    <col min="3" max="3" width="15.42578125" style="5" bestFit="1" customWidth="1"/>
    <col min="4" max="4" width="14.5703125" style="5" customWidth="1"/>
    <col min="5" max="5" width="13.7109375" style="5" hidden="1" customWidth="1"/>
    <col min="6" max="6" width="15.85546875" style="5" customWidth="1"/>
    <col min="7" max="7" width="17.140625" style="5" customWidth="1"/>
    <col min="8" max="8" width="14.42578125" style="5" customWidth="1"/>
    <col min="9" max="10" width="14.7109375" style="5" bestFit="1" customWidth="1"/>
    <col min="11" max="11" width="13.28515625" style="5" customWidth="1"/>
    <col min="12" max="12" width="15" style="93" customWidth="1"/>
    <col min="13" max="13" width="19.5703125" customWidth="1"/>
    <col min="14" max="14" width="13.5703125" customWidth="1"/>
  </cols>
  <sheetData>
    <row r="1" spans="1:15" ht="12" customHeight="1">
      <c r="A1" s="83"/>
      <c r="B1" s="83"/>
      <c r="C1" s="83"/>
      <c r="D1" s="84"/>
      <c r="E1" s="84"/>
      <c r="F1" s="84"/>
      <c r="G1" s="85"/>
      <c r="H1" s="85"/>
      <c r="I1" s="85"/>
      <c r="J1" s="85"/>
      <c r="K1" s="85"/>
      <c r="L1" s="695"/>
    </row>
    <row r="2" spans="1:15" ht="18" customHeight="1">
      <c r="A2" s="725" t="s">
        <v>54</v>
      </c>
      <c r="B2" s="725"/>
      <c r="C2" s="725"/>
      <c r="D2" s="725"/>
      <c r="E2" s="725"/>
      <c r="F2" s="725"/>
      <c r="G2" s="725"/>
      <c r="H2" s="725"/>
      <c r="I2" s="725"/>
      <c r="J2" s="725"/>
      <c r="K2" s="725"/>
      <c r="L2" s="725"/>
    </row>
    <row r="3" spans="1:15" ht="15.75" customHeight="1">
      <c r="A3" s="725" t="s">
        <v>55</v>
      </c>
      <c r="B3" s="725"/>
      <c r="C3" s="725"/>
      <c r="D3" s="725"/>
      <c r="E3" s="725"/>
      <c r="F3" s="725"/>
      <c r="G3" s="725"/>
      <c r="H3" s="725"/>
      <c r="I3" s="725"/>
      <c r="J3" s="725"/>
      <c r="K3" s="725"/>
      <c r="L3" s="725"/>
    </row>
    <row r="4" spans="1:15" ht="15">
      <c r="A4" s="726" t="s">
        <v>146</v>
      </c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</row>
    <row r="5" spans="1:15" ht="15">
      <c r="A5" s="726" t="s">
        <v>383</v>
      </c>
      <c r="B5" s="726"/>
      <c r="C5" s="726"/>
      <c r="D5" s="726"/>
      <c r="E5" s="726"/>
      <c r="F5" s="726"/>
      <c r="G5" s="726"/>
      <c r="H5" s="726"/>
      <c r="I5" s="726"/>
      <c r="J5" s="726"/>
      <c r="K5" s="726"/>
      <c r="L5" s="726"/>
    </row>
    <row r="6" spans="1:15" ht="13.5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569" t="s">
        <v>12</v>
      </c>
      <c r="M6" t="s">
        <v>12</v>
      </c>
    </row>
    <row r="7" spans="1:15" ht="20.100000000000001" customHeight="1">
      <c r="A7" s="771" t="s">
        <v>0</v>
      </c>
      <c r="B7" s="775" t="s">
        <v>147</v>
      </c>
      <c r="C7" s="776"/>
      <c r="D7" s="776"/>
      <c r="E7" s="776"/>
      <c r="F7" s="776"/>
      <c r="G7" s="776"/>
      <c r="H7" s="776"/>
      <c r="I7" s="777"/>
      <c r="J7" s="778" t="s">
        <v>284</v>
      </c>
      <c r="K7" s="779"/>
      <c r="L7" s="773" t="s">
        <v>36</v>
      </c>
      <c r="M7" t="s">
        <v>12</v>
      </c>
    </row>
    <row r="8" spans="1:15" ht="27.75" customHeight="1">
      <c r="A8" s="772"/>
      <c r="B8" s="190" t="s">
        <v>2</v>
      </c>
      <c r="C8" s="190" t="s">
        <v>3</v>
      </c>
      <c r="D8" s="189" t="s">
        <v>23</v>
      </c>
      <c r="E8" s="201" t="s">
        <v>59</v>
      </c>
      <c r="F8" s="486" t="s">
        <v>313</v>
      </c>
      <c r="G8" s="202" t="s">
        <v>314</v>
      </c>
      <c r="H8" s="203" t="s">
        <v>41</v>
      </c>
      <c r="I8" s="203" t="s">
        <v>37</v>
      </c>
      <c r="J8" s="213" t="s">
        <v>45</v>
      </c>
      <c r="K8" s="204" t="s">
        <v>46</v>
      </c>
      <c r="L8" s="774"/>
      <c r="N8" t="s">
        <v>12</v>
      </c>
    </row>
    <row r="9" spans="1:15" ht="24.75" customHeight="1">
      <c r="A9" s="86" t="s">
        <v>148</v>
      </c>
      <c r="B9" s="500">
        <v>179349116</v>
      </c>
      <c r="C9" s="500">
        <v>179349116</v>
      </c>
      <c r="D9" s="501">
        <v>130995075</v>
      </c>
      <c r="E9" s="501">
        <v>11880681.389999997</v>
      </c>
      <c r="F9" s="501">
        <v>8647830.3000000007</v>
      </c>
      <c r="G9" s="501">
        <v>99894697.790999979</v>
      </c>
      <c r="H9" s="501">
        <v>90034033.079999983</v>
      </c>
      <c r="I9" s="501">
        <v>84764473.349999994</v>
      </c>
      <c r="J9" s="501">
        <v>31100377.209000021</v>
      </c>
      <c r="K9" s="501">
        <v>79454418.209000021</v>
      </c>
      <c r="L9" s="696">
        <v>76.258361462062581</v>
      </c>
    </row>
    <row r="10" spans="1:15" ht="11.1" customHeight="1">
      <c r="A10" s="86"/>
      <c r="B10" s="502"/>
      <c r="C10" s="503"/>
      <c r="D10" s="503"/>
      <c r="E10" s="503"/>
      <c r="F10" s="503"/>
      <c r="G10" s="503" t="s">
        <v>12</v>
      </c>
      <c r="H10" s="503"/>
      <c r="I10" s="503" t="s">
        <v>12</v>
      </c>
      <c r="J10" s="503" t="s">
        <v>12</v>
      </c>
      <c r="K10" s="501" t="s">
        <v>12</v>
      </c>
      <c r="L10" s="696" t="s">
        <v>12</v>
      </c>
    </row>
    <row r="11" spans="1:15" ht="15">
      <c r="A11" s="86" t="s">
        <v>149</v>
      </c>
      <c r="B11" s="502">
        <v>133140570</v>
      </c>
      <c r="C11" s="503">
        <v>133065570</v>
      </c>
      <c r="D11" s="504">
        <v>92461474</v>
      </c>
      <c r="E11" s="504">
        <v>8540515.5999999978</v>
      </c>
      <c r="F11" s="504"/>
      <c r="G11" s="504">
        <v>81069448.480999976</v>
      </c>
      <c r="H11" s="504">
        <v>79085334.419999987</v>
      </c>
      <c r="I11" s="504">
        <v>77866764.670000002</v>
      </c>
      <c r="J11" s="504">
        <v>11392025.51900002</v>
      </c>
      <c r="K11" s="504">
        <v>51996121.519000024</v>
      </c>
      <c r="L11" s="697">
        <v>87.679165141797299</v>
      </c>
      <c r="O11" t="s">
        <v>12</v>
      </c>
    </row>
    <row r="12" spans="1:15" ht="10.35" customHeight="1">
      <c r="A12" s="86"/>
      <c r="B12" s="502"/>
      <c r="C12" s="503"/>
      <c r="D12" s="503"/>
      <c r="E12" s="503"/>
      <c r="F12" s="503"/>
      <c r="G12" s="503" t="s">
        <v>12</v>
      </c>
      <c r="H12" s="503"/>
      <c r="I12" s="503"/>
      <c r="J12" s="503"/>
      <c r="K12" s="503" t="s">
        <v>12</v>
      </c>
      <c r="L12" s="698"/>
    </row>
    <row r="13" spans="1:15" ht="18" customHeight="1">
      <c r="A13" s="86" t="s">
        <v>150</v>
      </c>
      <c r="B13" s="502">
        <v>131474332</v>
      </c>
      <c r="C13" s="503">
        <v>131683912</v>
      </c>
      <c r="D13" s="503">
        <v>91119204</v>
      </c>
      <c r="E13" s="503">
        <v>8512225.9799999986</v>
      </c>
      <c r="F13" s="503"/>
      <c r="G13" s="503">
        <v>80215915.32099998</v>
      </c>
      <c r="H13" s="503">
        <v>78268327.809999987</v>
      </c>
      <c r="I13" s="503">
        <v>77053925.159999996</v>
      </c>
      <c r="J13" s="503">
        <v>10903287.67900002</v>
      </c>
      <c r="K13" s="503">
        <v>51467996.67900002</v>
      </c>
      <c r="L13" s="698">
        <v>88.034038709337253</v>
      </c>
      <c r="N13" s="2" t="s">
        <v>12</v>
      </c>
    </row>
    <row r="14" spans="1:15" ht="11.1" customHeight="1">
      <c r="A14" s="86"/>
      <c r="B14" s="502"/>
      <c r="C14" s="503"/>
      <c r="D14" s="503"/>
      <c r="E14" s="503"/>
      <c r="F14" s="503"/>
      <c r="G14" s="503" t="s">
        <v>12</v>
      </c>
      <c r="H14" s="503"/>
      <c r="I14" s="503"/>
      <c r="J14" s="503"/>
      <c r="K14" s="503"/>
      <c r="L14" s="698"/>
    </row>
    <row r="15" spans="1:15" ht="20.100000000000001" customHeight="1">
      <c r="A15" s="306" t="s">
        <v>151</v>
      </c>
      <c r="B15" s="505">
        <v>125040406</v>
      </c>
      <c r="C15" s="505">
        <v>124807169</v>
      </c>
      <c r="D15" s="505">
        <v>84388625</v>
      </c>
      <c r="E15" s="505">
        <v>8282925.1899999985</v>
      </c>
      <c r="F15" s="505"/>
      <c r="G15" s="505">
        <v>75042370.289999992</v>
      </c>
      <c r="H15" s="505">
        <v>74495916.459999993</v>
      </c>
      <c r="I15" s="505">
        <v>73665532.769999996</v>
      </c>
      <c r="J15" s="505">
        <v>9346254.7100000083</v>
      </c>
      <c r="K15" s="505">
        <v>49764798.710000008</v>
      </c>
      <c r="L15" s="699">
        <v>88.92474582919202</v>
      </c>
    </row>
    <row r="16" spans="1:15" ht="20.100000000000001" customHeight="1">
      <c r="A16" s="306" t="s">
        <v>152</v>
      </c>
      <c r="B16" s="505">
        <v>3088498</v>
      </c>
      <c r="C16" s="505">
        <v>3344430</v>
      </c>
      <c r="D16" s="505">
        <v>3198266</v>
      </c>
      <c r="E16" s="505">
        <v>68877.86</v>
      </c>
      <c r="F16" s="505"/>
      <c r="G16" s="505">
        <v>2586293.6899999995</v>
      </c>
      <c r="H16" s="505">
        <v>2040211.4999999995</v>
      </c>
      <c r="I16" s="505">
        <v>1831786.87</v>
      </c>
      <c r="J16" s="505">
        <v>611971.31000000052</v>
      </c>
      <c r="K16" s="505">
        <v>758136.31000000052</v>
      </c>
      <c r="L16" s="699">
        <v>80.865496803580427</v>
      </c>
    </row>
    <row r="17" spans="1:17" ht="20.100000000000001" customHeight="1">
      <c r="A17" s="306" t="s">
        <v>327</v>
      </c>
      <c r="B17" s="505">
        <v>1027428</v>
      </c>
      <c r="C17" s="505">
        <v>1448133</v>
      </c>
      <c r="D17" s="505">
        <v>1448133</v>
      </c>
      <c r="E17" s="505">
        <v>53406.429999999993</v>
      </c>
      <c r="F17" s="505"/>
      <c r="G17" s="505">
        <v>1061357.9309999999</v>
      </c>
      <c r="H17" s="505">
        <v>828010.69</v>
      </c>
      <c r="I17" s="505">
        <v>799333.14</v>
      </c>
      <c r="J17" s="505">
        <v>386775.06900000013</v>
      </c>
      <c r="K17" s="505">
        <v>386775.06900000013</v>
      </c>
      <c r="L17" s="699">
        <v>73.29146777264242</v>
      </c>
      <c r="O17" t="s">
        <v>12</v>
      </c>
    </row>
    <row r="18" spans="1:17" ht="20.100000000000001" customHeight="1">
      <c r="A18" s="306" t="s">
        <v>153</v>
      </c>
      <c r="B18" s="505">
        <v>2318000</v>
      </c>
      <c r="C18" s="505">
        <v>2084180</v>
      </c>
      <c r="D18" s="505">
        <v>2084180</v>
      </c>
      <c r="E18" s="505">
        <v>107015.5</v>
      </c>
      <c r="F18" s="505"/>
      <c r="G18" s="505">
        <v>1525893.4100000001</v>
      </c>
      <c r="H18" s="505">
        <v>904189.16</v>
      </c>
      <c r="I18" s="505">
        <v>757272.38</v>
      </c>
      <c r="J18" s="505">
        <v>558286.58999999985</v>
      </c>
      <c r="K18" s="505">
        <v>558286.58999999985</v>
      </c>
      <c r="L18" s="699">
        <v>73.213129864023259</v>
      </c>
    </row>
    <row r="19" spans="1:17" ht="9.75" customHeight="1">
      <c r="A19" s="86"/>
      <c r="B19" s="502"/>
      <c r="C19" s="503"/>
      <c r="D19" s="503"/>
      <c r="E19" s="503" t="s">
        <v>12</v>
      </c>
      <c r="F19" s="503"/>
      <c r="G19" s="503" t="s">
        <v>12</v>
      </c>
      <c r="H19" s="503" t="s">
        <v>12</v>
      </c>
      <c r="I19" s="503"/>
      <c r="J19" s="503"/>
      <c r="K19" s="503"/>
      <c r="L19" s="698" t="s">
        <v>12</v>
      </c>
    </row>
    <row r="20" spans="1:17" ht="18" customHeight="1">
      <c r="A20" s="86" t="s">
        <v>154</v>
      </c>
      <c r="B20" s="503">
        <v>1666238</v>
      </c>
      <c r="C20" s="503">
        <v>1381658</v>
      </c>
      <c r="D20" s="503">
        <v>1342270</v>
      </c>
      <c r="E20" s="503">
        <v>28290.620000000003</v>
      </c>
      <c r="F20" s="503"/>
      <c r="G20" s="503">
        <v>853533.16</v>
      </c>
      <c r="H20" s="503">
        <v>817005.61</v>
      </c>
      <c r="I20" s="503">
        <v>812839.51</v>
      </c>
      <c r="J20" s="503">
        <v>488737.83999999997</v>
      </c>
      <c r="K20" s="503">
        <v>528124.84</v>
      </c>
      <c r="L20" s="698">
        <v>63.588783180731156</v>
      </c>
      <c r="Q20" s="2" t="s">
        <v>12</v>
      </c>
    </row>
    <row r="21" spans="1:17" ht="12.75" customHeight="1">
      <c r="A21" s="86" t="s">
        <v>155</v>
      </c>
      <c r="B21" s="502"/>
      <c r="C21" s="503"/>
      <c r="D21" s="503"/>
      <c r="E21" s="503" t="s">
        <v>12</v>
      </c>
      <c r="F21" s="503"/>
      <c r="G21" s="503" t="s">
        <v>12</v>
      </c>
      <c r="H21" s="503" t="s">
        <v>12</v>
      </c>
      <c r="I21" s="503"/>
      <c r="J21" s="503"/>
      <c r="K21" s="503"/>
      <c r="L21" s="698" t="s">
        <v>12</v>
      </c>
    </row>
    <row r="22" spans="1:17" ht="18" customHeight="1">
      <c r="A22" s="86" t="s">
        <v>391</v>
      </c>
      <c r="B22" s="502">
        <v>1666238</v>
      </c>
      <c r="C22" s="503">
        <v>1381658</v>
      </c>
      <c r="D22" s="503">
        <v>1342270</v>
      </c>
      <c r="E22" s="503">
        <v>28290.620000000003</v>
      </c>
      <c r="F22" s="503"/>
      <c r="G22" s="503">
        <v>853533.16</v>
      </c>
      <c r="H22" s="503">
        <v>817005.61</v>
      </c>
      <c r="I22" s="503">
        <v>812839.51</v>
      </c>
      <c r="J22" s="503">
        <v>488737.83999999997</v>
      </c>
      <c r="K22" s="503">
        <v>528124.84</v>
      </c>
      <c r="L22" s="698">
        <v>63.588783180731156</v>
      </c>
    </row>
    <row r="23" spans="1:17" ht="12.75" hidden="1" customHeight="1">
      <c r="A23" s="86" t="s">
        <v>156</v>
      </c>
      <c r="B23" s="502"/>
      <c r="C23" s="503"/>
      <c r="D23" s="503" t="s">
        <v>12</v>
      </c>
      <c r="E23" s="503">
        <v>134579</v>
      </c>
      <c r="F23" s="503"/>
      <c r="G23" s="503">
        <v>1231</v>
      </c>
      <c r="H23" s="503">
        <v>0</v>
      </c>
      <c r="I23" s="503"/>
      <c r="J23" s="503"/>
      <c r="K23" s="503"/>
      <c r="L23" s="698" t="s">
        <v>12</v>
      </c>
    </row>
    <row r="24" spans="1:17" ht="12.75" hidden="1" customHeight="1">
      <c r="A24" s="86" t="s">
        <v>157</v>
      </c>
      <c r="B24" s="502"/>
      <c r="C24" s="503"/>
      <c r="D24" s="503"/>
      <c r="E24" s="503">
        <v>134579</v>
      </c>
      <c r="F24" s="503"/>
      <c r="G24" s="503">
        <v>1231</v>
      </c>
      <c r="H24" s="503">
        <v>0</v>
      </c>
      <c r="I24" s="503"/>
      <c r="J24" s="503"/>
      <c r="K24" s="503"/>
      <c r="L24" s="698" t="s">
        <v>12</v>
      </c>
    </row>
    <row r="25" spans="1:17" ht="12.75" hidden="1" customHeight="1">
      <c r="A25" s="86" t="s">
        <v>158</v>
      </c>
      <c r="B25" s="502"/>
      <c r="C25" s="503"/>
      <c r="D25" s="503"/>
      <c r="E25" s="503">
        <v>134579</v>
      </c>
      <c r="F25" s="503"/>
      <c r="G25" s="503">
        <v>1231</v>
      </c>
      <c r="H25" s="503">
        <v>0</v>
      </c>
      <c r="I25" s="503"/>
      <c r="J25" s="503"/>
      <c r="K25" s="503"/>
      <c r="L25" s="698" t="s">
        <v>12</v>
      </c>
    </row>
    <row r="26" spans="1:17" ht="12.75" hidden="1" customHeight="1">
      <c r="A26" s="86" t="s">
        <v>159</v>
      </c>
      <c r="B26" s="502"/>
      <c r="C26" s="503"/>
      <c r="D26" s="503"/>
      <c r="E26" s="503">
        <v>134579</v>
      </c>
      <c r="F26" s="503"/>
      <c r="G26" s="503">
        <v>1231</v>
      </c>
      <c r="H26" s="503">
        <v>0</v>
      </c>
      <c r="I26" s="503"/>
      <c r="J26" s="503"/>
      <c r="K26" s="503"/>
      <c r="L26" s="698" t="s">
        <v>12</v>
      </c>
    </row>
    <row r="27" spans="1:17" ht="12.75" customHeight="1">
      <c r="A27" s="86"/>
      <c r="B27" s="502"/>
      <c r="C27" s="503"/>
      <c r="D27" s="503"/>
      <c r="E27" s="503"/>
      <c r="F27" s="503"/>
      <c r="G27" s="503"/>
      <c r="H27" s="503"/>
      <c r="I27" s="503"/>
      <c r="J27" s="503"/>
      <c r="K27" s="503"/>
      <c r="L27" s="698"/>
    </row>
    <row r="28" spans="1:17" ht="18" customHeight="1">
      <c r="A28" s="306" t="s">
        <v>160</v>
      </c>
      <c r="B28" s="505">
        <v>1666238</v>
      </c>
      <c r="C28" s="505">
        <v>1381658</v>
      </c>
      <c r="D28" s="505">
        <v>1342270</v>
      </c>
      <c r="E28" s="505">
        <v>28290.620000000003</v>
      </c>
      <c r="F28" s="505"/>
      <c r="G28" s="505">
        <v>853533.16</v>
      </c>
      <c r="H28" s="505">
        <v>817005.61</v>
      </c>
      <c r="I28" s="505">
        <v>812839.51</v>
      </c>
      <c r="J28" s="505">
        <v>488737.83999999997</v>
      </c>
      <c r="K28" s="505">
        <v>528124.84</v>
      </c>
      <c r="L28" s="699">
        <v>63.588783180731156</v>
      </c>
    </row>
    <row r="29" spans="1:17" ht="18" customHeight="1">
      <c r="A29" s="306" t="s">
        <v>161</v>
      </c>
      <c r="B29" s="506"/>
      <c r="C29" s="505"/>
      <c r="D29" s="505" t="s">
        <v>12</v>
      </c>
      <c r="E29" s="505" t="s">
        <v>12</v>
      </c>
      <c r="F29" s="505"/>
      <c r="G29" s="505" t="s">
        <v>12</v>
      </c>
      <c r="H29" s="505" t="s">
        <v>12</v>
      </c>
      <c r="I29" s="505"/>
      <c r="J29" s="505"/>
      <c r="K29" s="505"/>
      <c r="L29" s="699" t="s">
        <v>12</v>
      </c>
    </row>
    <row r="30" spans="1:17" ht="18" customHeight="1">
      <c r="A30" s="306" t="s">
        <v>328</v>
      </c>
      <c r="B30" s="506"/>
      <c r="C30" s="505"/>
      <c r="D30" s="505" t="s">
        <v>12</v>
      </c>
      <c r="E30" s="505"/>
      <c r="F30" s="505"/>
      <c r="G30" s="505">
        <v>0</v>
      </c>
      <c r="H30" s="505"/>
      <c r="I30" s="505"/>
      <c r="J30" s="505"/>
      <c r="K30" s="505"/>
      <c r="L30" s="699" t="s">
        <v>12</v>
      </c>
    </row>
    <row r="31" spans="1:17" ht="9" customHeight="1">
      <c r="A31" s="306"/>
      <c r="B31" s="506"/>
      <c r="C31" s="505"/>
      <c r="D31" s="505"/>
      <c r="E31" s="505"/>
      <c r="F31" s="505"/>
      <c r="G31" s="505"/>
      <c r="H31" s="505"/>
      <c r="I31" s="505"/>
      <c r="J31" s="505"/>
      <c r="K31" s="505"/>
      <c r="L31" s="699"/>
    </row>
    <row r="32" spans="1:17" ht="22.5" customHeight="1">
      <c r="A32" s="714" t="s">
        <v>390</v>
      </c>
      <c r="B32" s="503">
        <v>187000</v>
      </c>
      <c r="C32" s="503">
        <v>102400</v>
      </c>
      <c r="D32" s="503">
        <v>102400</v>
      </c>
      <c r="E32" s="503">
        <v>0</v>
      </c>
      <c r="F32" s="503"/>
      <c r="G32" s="503">
        <v>20788.13</v>
      </c>
      <c r="H32" s="503">
        <v>900</v>
      </c>
      <c r="I32" s="503">
        <v>900</v>
      </c>
      <c r="J32" s="503">
        <v>81611.87</v>
      </c>
      <c r="K32" s="503">
        <v>81611.87</v>
      </c>
      <c r="L32" s="698">
        <v>20.300908203125001</v>
      </c>
      <c r="N32" s="90" t="s">
        <v>12</v>
      </c>
    </row>
    <row r="33" spans="1:18" ht="12.6" customHeight="1">
      <c r="A33" s="86"/>
      <c r="B33" s="502"/>
      <c r="C33" s="503"/>
      <c r="D33" s="503"/>
      <c r="E33" s="503"/>
      <c r="F33" s="503"/>
      <c r="G33" s="503"/>
      <c r="H33" s="503"/>
      <c r="I33" s="503"/>
      <c r="J33" s="503"/>
      <c r="K33" s="503"/>
      <c r="L33" s="698"/>
    </row>
    <row r="34" spans="1:18" ht="15.75" customHeight="1">
      <c r="A34" s="86" t="s">
        <v>12</v>
      </c>
      <c r="B34" s="502"/>
      <c r="C34" s="503"/>
      <c r="D34" s="503" t="s">
        <v>12</v>
      </c>
      <c r="E34" s="503" t="s">
        <v>12</v>
      </c>
      <c r="F34" s="503"/>
      <c r="G34" s="503" t="s">
        <v>12</v>
      </c>
      <c r="H34" s="503" t="s">
        <v>12</v>
      </c>
      <c r="I34" s="503">
        <v>0</v>
      </c>
      <c r="J34" s="503" t="s">
        <v>12</v>
      </c>
      <c r="K34" s="503" t="s">
        <v>12</v>
      </c>
      <c r="L34" s="698">
        <v>0</v>
      </c>
    </row>
    <row r="35" spans="1:18" ht="7.9" customHeight="1">
      <c r="A35" s="86" t="s">
        <v>12</v>
      </c>
      <c r="B35" s="502"/>
      <c r="C35" s="503"/>
      <c r="D35" s="503"/>
      <c r="E35" s="503"/>
      <c r="F35" s="503"/>
      <c r="G35" s="503">
        <v>0</v>
      </c>
      <c r="H35" s="503"/>
      <c r="I35" s="503"/>
      <c r="J35" s="503" t="s">
        <v>12</v>
      </c>
      <c r="K35" s="503" t="s">
        <v>12</v>
      </c>
      <c r="L35" s="698" t="s">
        <v>12</v>
      </c>
    </row>
    <row r="36" spans="1:18" ht="15">
      <c r="A36" s="344" t="s">
        <v>295</v>
      </c>
      <c r="B36" s="504">
        <v>46208546</v>
      </c>
      <c r="C36" s="504">
        <v>46283546</v>
      </c>
      <c r="D36" s="504">
        <v>38533601</v>
      </c>
      <c r="E36" s="504">
        <v>3340165.79</v>
      </c>
      <c r="F36" s="504">
        <v>8647830.3000000007</v>
      </c>
      <c r="G36" s="504">
        <v>18825250.309999999</v>
      </c>
      <c r="H36" s="504">
        <v>10948699.66</v>
      </c>
      <c r="I36" s="504">
        <v>6897707.6799999997</v>
      </c>
      <c r="J36" s="503">
        <v>19708350.690000001</v>
      </c>
      <c r="K36" s="504">
        <v>27458295.690000001</v>
      </c>
      <c r="L36" s="697">
        <v>48.854116463187545</v>
      </c>
      <c r="M36" s="90"/>
    </row>
    <row r="37" spans="1:18" ht="4.5" customHeight="1">
      <c r="A37" s="345"/>
      <c r="B37" s="502"/>
      <c r="C37" s="503"/>
      <c r="D37" s="503" t="s">
        <v>12</v>
      </c>
      <c r="E37" s="503" t="s">
        <v>12</v>
      </c>
      <c r="F37" s="503"/>
      <c r="G37" s="503" t="s">
        <v>12</v>
      </c>
      <c r="H37" s="503" t="s">
        <v>12</v>
      </c>
      <c r="I37" s="503"/>
      <c r="J37" s="503"/>
      <c r="K37" s="503"/>
      <c r="L37" s="698" t="s">
        <v>12</v>
      </c>
    </row>
    <row r="38" spans="1:18" ht="15.75" customHeight="1">
      <c r="A38" s="345"/>
      <c r="B38" s="502"/>
      <c r="C38" s="503"/>
      <c r="D38" s="503"/>
      <c r="E38" s="503"/>
      <c r="F38" s="503"/>
      <c r="G38" s="503"/>
      <c r="H38" s="503"/>
      <c r="I38" s="503"/>
      <c r="J38" s="503"/>
      <c r="K38" s="503"/>
      <c r="L38" s="698"/>
    </row>
    <row r="39" spans="1:18" ht="13.5">
      <c r="A39" s="345" t="s">
        <v>162</v>
      </c>
      <c r="B39" s="502">
        <v>46208546</v>
      </c>
      <c r="C39" s="502">
        <v>46283546</v>
      </c>
      <c r="D39" s="502">
        <v>38533601</v>
      </c>
      <c r="E39" s="502">
        <v>3340165.79</v>
      </c>
      <c r="F39" s="502">
        <v>8647830.3000000007</v>
      </c>
      <c r="G39" s="502">
        <v>18825250.309999999</v>
      </c>
      <c r="H39" s="502">
        <v>10948699.66</v>
      </c>
      <c r="I39" s="502">
        <v>6897707.6799999997</v>
      </c>
      <c r="J39" s="502">
        <v>11060520.390000004</v>
      </c>
      <c r="K39" s="502">
        <v>18810464.390000001</v>
      </c>
      <c r="L39" s="698">
        <v>48.854116463187545</v>
      </c>
      <c r="O39" t="s">
        <v>12</v>
      </c>
    </row>
    <row r="40" spans="1:18" ht="6" customHeight="1">
      <c r="A40" s="345"/>
      <c r="B40" s="502"/>
      <c r="C40" s="503"/>
      <c r="D40" s="503"/>
      <c r="E40" s="503" t="s">
        <v>12</v>
      </c>
      <c r="F40" s="503"/>
      <c r="G40" s="503" t="s">
        <v>12</v>
      </c>
      <c r="H40" s="503" t="s">
        <v>12</v>
      </c>
      <c r="I40" s="503"/>
      <c r="J40" s="503" t="s">
        <v>12</v>
      </c>
      <c r="K40" s="503" t="s">
        <v>12</v>
      </c>
      <c r="L40" s="698"/>
    </row>
    <row r="41" spans="1:18" ht="18" customHeight="1">
      <c r="A41" s="431" t="s">
        <v>163</v>
      </c>
      <c r="B41" s="507">
        <v>39203856</v>
      </c>
      <c r="C41" s="498">
        <v>25120525</v>
      </c>
      <c r="D41" s="498">
        <v>18033758</v>
      </c>
      <c r="E41" s="498">
        <v>1352425.4300000002</v>
      </c>
      <c r="F41" s="498">
        <v>3487301.42</v>
      </c>
      <c r="G41" s="498">
        <v>7939869.7199999997</v>
      </c>
      <c r="H41" s="498">
        <v>3503636.3400000003</v>
      </c>
      <c r="I41" s="498">
        <v>2922859.19</v>
      </c>
      <c r="J41" s="498">
        <v>6606586.8600000013</v>
      </c>
      <c r="K41" s="508">
        <v>13693353.860000001</v>
      </c>
      <c r="L41" s="699">
        <v>44.027815611144391</v>
      </c>
      <c r="M41" s="91"/>
      <c r="O41" s="2"/>
      <c r="P41" s="2"/>
      <c r="R41" s="94"/>
    </row>
    <row r="42" spans="1:18" ht="18" customHeight="1">
      <c r="A42" s="432" t="s">
        <v>330</v>
      </c>
      <c r="B42" s="498">
        <v>1955170</v>
      </c>
      <c r="C42" s="498">
        <v>14945733</v>
      </c>
      <c r="D42" s="498">
        <v>14769699</v>
      </c>
      <c r="E42" s="498">
        <v>1485793.3199999998</v>
      </c>
      <c r="F42" s="498">
        <v>4293952.8099999996</v>
      </c>
      <c r="G42" s="498">
        <v>6717499.6199999992</v>
      </c>
      <c r="H42" s="498">
        <v>4384802.5599999996</v>
      </c>
      <c r="I42" s="498">
        <v>2474679.8799999994</v>
      </c>
      <c r="J42" s="498">
        <v>3758246.5700000012</v>
      </c>
      <c r="K42" s="498">
        <v>3934279.5700000012</v>
      </c>
      <c r="L42" s="700">
        <v>45.481628433998551</v>
      </c>
      <c r="M42" s="91"/>
      <c r="O42" s="2"/>
      <c r="P42" s="2"/>
      <c r="R42" s="94"/>
    </row>
    <row r="43" spans="1:18" ht="19.5" customHeight="1">
      <c r="A43" s="432" t="s">
        <v>164</v>
      </c>
      <c r="B43" s="498">
        <v>3949520</v>
      </c>
      <c r="C43" s="498">
        <v>4447296</v>
      </c>
      <c r="D43" s="509">
        <v>4019992</v>
      </c>
      <c r="E43" s="498">
        <v>250973.52</v>
      </c>
      <c r="F43" s="498">
        <v>568997.02</v>
      </c>
      <c r="G43" s="498">
        <v>3187759.49</v>
      </c>
      <c r="H43" s="498">
        <v>2160244.33</v>
      </c>
      <c r="I43" s="498">
        <v>998708.84</v>
      </c>
      <c r="J43" s="498">
        <v>263235.48999999976</v>
      </c>
      <c r="K43" s="509">
        <v>690539.48999999976</v>
      </c>
      <c r="L43" s="700">
        <v>79.297657557527472</v>
      </c>
      <c r="M43" s="91"/>
      <c r="O43" s="2"/>
      <c r="P43" s="2"/>
    </row>
    <row r="44" spans="1:18" ht="18" customHeight="1">
      <c r="A44" s="433" t="s">
        <v>290</v>
      </c>
      <c r="B44" s="510">
        <v>1100000</v>
      </c>
      <c r="C44" s="511">
        <v>1769992</v>
      </c>
      <c r="D44" s="512">
        <v>1710152</v>
      </c>
      <c r="E44" s="512">
        <v>250973.52</v>
      </c>
      <c r="F44" s="499">
        <v>297579.05</v>
      </c>
      <c r="G44" s="499">
        <v>980121.48</v>
      </c>
      <c r="H44" s="499">
        <v>900017.43</v>
      </c>
      <c r="I44" s="499">
        <v>501459.77</v>
      </c>
      <c r="J44" s="499">
        <v>432451.47000000003</v>
      </c>
      <c r="K44" s="513">
        <v>492291.47000000003</v>
      </c>
      <c r="L44" s="701">
        <v>57.311951218371227</v>
      </c>
    </row>
    <row r="45" spans="1:18" ht="14.25" customHeight="1">
      <c r="A45" s="307"/>
      <c r="B45" s="307"/>
      <c r="C45" s="308"/>
      <c r="D45" s="308"/>
      <c r="E45" s="308"/>
      <c r="F45" s="308"/>
      <c r="G45" s="308"/>
      <c r="H45" s="308"/>
      <c r="I45" s="87"/>
      <c r="J45" s="308"/>
      <c r="K45" s="308"/>
      <c r="L45" s="92"/>
      <c r="M45" t="s">
        <v>12</v>
      </c>
    </row>
    <row r="46" spans="1:18" ht="7.5" hidden="1" customHeight="1">
      <c r="A46" s="307"/>
      <c r="B46" s="307"/>
      <c r="C46" s="308"/>
      <c r="D46" s="308"/>
      <c r="E46" s="308"/>
      <c r="F46" s="308"/>
      <c r="G46" s="308"/>
      <c r="H46" s="308"/>
      <c r="I46" s="87"/>
      <c r="J46" s="308"/>
      <c r="K46" s="308"/>
      <c r="L46" s="92"/>
      <c r="M46" t="s">
        <v>12</v>
      </c>
    </row>
    <row r="47" spans="1:18" ht="13.5" hidden="1">
      <c r="A47" s="307"/>
      <c r="B47" s="307"/>
      <c r="C47" s="308"/>
      <c r="D47" s="308"/>
      <c r="E47" s="308"/>
      <c r="F47" s="308"/>
      <c r="G47" s="308"/>
      <c r="H47" s="308"/>
      <c r="I47" s="308"/>
      <c r="J47" s="308"/>
      <c r="K47" s="308"/>
      <c r="L47" s="92"/>
      <c r="M47" t="s">
        <v>12</v>
      </c>
    </row>
    <row r="48" spans="1:18" ht="13.5" hidden="1">
      <c r="A48" s="307"/>
      <c r="B48" s="307"/>
      <c r="C48" s="308"/>
      <c r="D48" s="308"/>
      <c r="E48" s="308"/>
      <c r="F48" s="308"/>
      <c r="G48" s="308"/>
      <c r="H48" s="308"/>
      <c r="I48" s="308"/>
      <c r="J48" s="308"/>
      <c r="K48" s="308"/>
      <c r="L48" s="92"/>
      <c r="M48" t="s">
        <v>12</v>
      </c>
    </row>
    <row r="49" spans="1:13" ht="3.75" customHeight="1">
      <c r="A49" s="307"/>
      <c r="B49" s="307"/>
      <c r="C49" s="308"/>
      <c r="D49" s="308"/>
      <c r="E49" s="308"/>
      <c r="F49" s="308"/>
      <c r="G49" s="308"/>
      <c r="H49" s="308"/>
      <c r="I49" s="308"/>
      <c r="J49" s="308"/>
      <c r="K49" s="308"/>
      <c r="L49" s="92"/>
      <c r="M49" t="s">
        <v>12</v>
      </c>
    </row>
    <row r="50" spans="1:13" ht="1.5" hidden="1" customHeight="1">
      <c r="A50" s="109"/>
      <c r="B50" s="109"/>
      <c r="C50" s="309"/>
      <c r="D50" s="310"/>
      <c r="E50" s="310"/>
      <c r="F50" s="310"/>
      <c r="G50" s="310"/>
      <c r="H50" s="310"/>
      <c r="I50" s="310"/>
      <c r="J50" s="310"/>
      <c r="K50" s="310"/>
      <c r="L50" s="169"/>
      <c r="M50" t="s">
        <v>12</v>
      </c>
    </row>
    <row r="51" spans="1:13" ht="12" hidden="1" customHeight="1">
      <c r="A51" s="88"/>
      <c r="B51" s="88"/>
      <c r="C51" s="88"/>
      <c r="D51" s="68"/>
      <c r="E51" s="68"/>
      <c r="F51" s="68"/>
      <c r="G51" s="305"/>
      <c r="H51" s="305"/>
      <c r="I51" s="68"/>
      <c r="J51" s="68"/>
      <c r="K51" s="305"/>
      <c r="L51" s="170"/>
    </row>
    <row r="52" spans="1:13" ht="0.75" customHeight="1">
      <c r="A52" s="88"/>
      <c r="B52" s="88"/>
      <c r="C52" s="88"/>
      <c r="D52" s="81"/>
      <c r="E52" s="81"/>
      <c r="F52" s="81"/>
      <c r="G52" s="81"/>
      <c r="H52" s="81"/>
      <c r="I52" s="81"/>
      <c r="J52" s="81"/>
      <c r="K52" s="81"/>
      <c r="L52" s="3"/>
    </row>
    <row r="53" spans="1:13">
      <c r="A53" s="770" t="s">
        <v>35</v>
      </c>
      <c r="B53" s="770"/>
      <c r="C53" s="7"/>
      <c r="D53" s="2"/>
      <c r="E53" s="2"/>
      <c r="F53" s="2"/>
      <c r="G53" s="81"/>
      <c r="H53" s="81"/>
      <c r="I53" s="81"/>
      <c r="J53" s="81"/>
      <c r="K53" s="81"/>
      <c r="L53" s="3"/>
    </row>
    <row r="54" spans="1:13">
      <c r="A54" s="89">
        <f t="array" ref="A54">A1:L54</f>
        <v>0</v>
      </c>
      <c r="B54" s="89"/>
      <c r="C54" s="89"/>
      <c r="D54" s="42"/>
      <c r="E54" s="42"/>
      <c r="F54" s="42"/>
      <c r="G54" s="304"/>
      <c r="H54" s="304"/>
      <c r="I54" s="304"/>
      <c r="J54" s="304"/>
      <c r="K54" s="304"/>
    </row>
    <row r="55" spans="1:13">
      <c r="A55" s="89" t="s">
        <v>12</v>
      </c>
      <c r="B55" s="89"/>
      <c r="C55" s="89"/>
      <c r="D55" s="42"/>
      <c r="E55" s="42"/>
      <c r="F55" s="42"/>
      <c r="G55" s="304"/>
      <c r="H55" s="304"/>
      <c r="I55" s="304"/>
      <c r="J55" s="304"/>
      <c r="K55" s="304"/>
    </row>
    <row r="56" spans="1:13">
      <c r="A56" s="89" t="s">
        <v>12</v>
      </c>
      <c r="B56" s="89"/>
      <c r="C56" s="89"/>
      <c r="D56" s="80"/>
      <c r="E56" s="80"/>
      <c r="F56" s="80"/>
      <c r="G56" s="80"/>
      <c r="H56" s="80"/>
      <c r="I56" s="80"/>
      <c r="J56" s="80"/>
      <c r="K56" s="80"/>
    </row>
    <row r="57" spans="1:13">
      <c r="A57" s="89" t="s">
        <v>12</v>
      </c>
      <c r="B57" s="89"/>
      <c r="C57" s="89"/>
      <c r="D57" s="80"/>
      <c r="E57" s="80"/>
      <c r="F57" s="80"/>
      <c r="G57" s="80"/>
      <c r="H57" s="80"/>
      <c r="I57" s="80"/>
      <c r="J57" s="80"/>
      <c r="K57" s="80"/>
    </row>
    <row r="58" spans="1:13">
      <c r="A58" s="89" t="s">
        <v>12</v>
      </c>
      <c r="B58" s="89"/>
      <c r="C58" s="89"/>
      <c r="D58" s="80"/>
      <c r="E58" s="80"/>
      <c r="F58" s="80"/>
      <c r="G58" s="80"/>
      <c r="H58" s="80"/>
      <c r="I58" s="80"/>
      <c r="J58" s="80"/>
      <c r="K58" s="80"/>
    </row>
    <row r="59" spans="1:13">
      <c r="A59" s="89" t="s">
        <v>12</v>
      </c>
      <c r="B59" s="89"/>
      <c r="C59" s="89"/>
      <c r="D59" s="80"/>
      <c r="E59" s="80"/>
      <c r="F59" s="80"/>
      <c r="G59" s="80"/>
      <c r="H59" s="80"/>
      <c r="I59" s="80"/>
      <c r="J59" s="80"/>
      <c r="K59" s="80"/>
    </row>
    <row r="60" spans="1:13">
      <c r="A60" s="89" t="s">
        <v>12</v>
      </c>
      <c r="B60" s="89"/>
      <c r="C60" s="89"/>
      <c r="D60" s="80"/>
      <c r="E60" s="80"/>
      <c r="F60" s="80"/>
      <c r="G60" s="80"/>
      <c r="H60" s="80"/>
      <c r="I60" s="80"/>
      <c r="J60" s="80"/>
      <c r="K60" s="80"/>
    </row>
    <row r="61" spans="1:13">
      <c r="A61" s="89" t="s">
        <v>12</v>
      </c>
      <c r="B61" s="89"/>
      <c r="C61" s="89"/>
      <c r="D61" s="80"/>
      <c r="E61" s="80"/>
      <c r="F61" s="80"/>
      <c r="G61" s="80"/>
      <c r="H61" s="80"/>
      <c r="I61" s="80"/>
      <c r="J61" s="80"/>
      <c r="K61" s="80"/>
    </row>
    <row r="62" spans="1:13" ht="74.25" customHeight="1">
      <c r="A62" s="89" t="s">
        <v>12</v>
      </c>
      <c r="B62" s="89"/>
      <c r="C62" s="89"/>
      <c r="D62" s="80"/>
      <c r="E62" s="80"/>
      <c r="F62" s="80"/>
      <c r="G62" s="80"/>
      <c r="H62" s="80"/>
      <c r="I62" s="80"/>
      <c r="J62" s="80"/>
      <c r="K62" s="80"/>
    </row>
    <row r="63" spans="1:13">
      <c r="A63" s="5" t="s">
        <v>12</v>
      </c>
      <c r="D63" s="80"/>
      <c r="E63" s="80"/>
      <c r="F63" s="80"/>
      <c r="G63" s="80"/>
      <c r="H63" s="80"/>
      <c r="I63" s="80"/>
      <c r="J63" s="80"/>
      <c r="K63" s="80"/>
    </row>
    <row r="64" spans="1:13">
      <c r="D64" s="80"/>
      <c r="E64" s="80"/>
      <c r="F64" s="80"/>
      <c r="G64" s="80"/>
      <c r="H64" s="80"/>
      <c r="I64" s="80"/>
      <c r="J64" s="80"/>
      <c r="K64" s="80"/>
    </row>
    <row r="65" spans="1:11">
      <c r="A65" s="5" t="s">
        <v>12</v>
      </c>
      <c r="D65" s="80"/>
      <c r="E65" s="80"/>
      <c r="F65" s="80"/>
      <c r="G65" s="80"/>
      <c r="H65" s="80"/>
      <c r="I65" s="80"/>
      <c r="J65" s="80"/>
      <c r="K65" s="80"/>
    </row>
    <row r="66" spans="1:11">
      <c r="A66" s="5" t="s">
        <v>12</v>
      </c>
      <c r="D66" s="80"/>
      <c r="E66" s="80"/>
      <c r="F66" s="80"/>
      <c r="G66" s="80"/>
      <c r="H66" s="80"/>
      <c r="I66" s="80"/>
      <c r="J66" s="80"/>
      <c r="K66" s="80"/>
    </row>
    <row r="67" spans="1:11">
      <c r="D67" s="80"/>
      <c r="E67" s="80"/>
      <c r="F67" s="80"/>
      <c r="G67" s="80"/>
      <c r="H67" s="80"/>
      <c r="I67" s="80"/>
      <c r="J67" s="80"/>
      <c r="K67" s="80"/>
    </row>
    <row r="68" spans="1:11">
      <c r="D68" s="80"/>
      <c r="E68" s="80"/>
      <c r="F68" s="80"/>
      <c r="G68" s="80"/>
      <c r="H68" s="80"/>
      <c r="I68" s="80"/>
      <c r="J68" s="80"/>
      <c r="K68" s="80"/>
    </row>
    <row r="69" spans="1:11">
      <c r="D69" s="80"/>
      <c r="E69" s="80"/>
      <c r="F69" s="80"/>
      <c r="G69" s="80"/>
      <c r="H69" s="80"/>
      <c r="I69" s="80"/>
      <c r="J69" s="80"/>
      <c r="K69" s="80"/>
    </row>
    <row r="70" spans="1:11">
      <c r="D70" s="80"/>
      <c r="E70" s="80"/>
      <c r="F70" s="80"/>
      <c r="G70" s="80"/>
      <c r="H70" s="80"/>
      <c r="I70" s="80"/>
      <c r="J70" s="80"/>
      <c r="K70" s="80"/>
    </row>
    <row r="71" spans="1:11">
      <c r="D71" s="80"/>
      <c r="E71" s="80"/>
      <c r="F71" s="80"/>
      <c r="G71" s="80"/>
      <c r="H71" s="80"/>
      <c r="I71" s="80"/>
      <c r="J71" s="80"/>
      <c r="K71" s="80"/>
    </row>
    <row r="72" spans="1:11">
      <c r="D72" s="80"/>
      <c r="E72" s="80"/>
      <c r="F72" s="80"/>
      <c r="G72" s="80"/>
      <c r="H72" s="80"/>
      <c r="I72" s="80"/>
      <c r="J72" s="80"/>
      <c r="K72" s="80"/>
    </row>
    <row r="73" spans="1:11">
      <c r="D73" s="80"/>
      <c r="E73" s="80"/>
      <c r="F73" s="80"/>
      <c r="G73" s="80"/>
      <c r="H73" s="80"/>
      <c r="I73" s="80"/>
      <c r="J73" s="80"/>
      <c r="K73" s="80"/>
    </row>
    <row r="74" spans="1:11">
      <c r="D74" s="80"/>
      <c r="E74" s="80"/>
      <c r="F74" s="80"/>
      <c r="G74" s="80"/>
      <c r="H74" s="80"/>
      <c r="I74" s="80"/>
      <c r="J74" s="80"/>
      <c r="K74" s="80"/>
    </row>
    <row r="75" spans="1:11">
      <c r="D75" s="80"/>
      <c r="E75" s="80"/>
      <c r="F75" s="80"/>
      <c r="G75" s="80"/>
      <c r="H75" s="80"/>
      <c r="I75" s="80"/>
      <c r="J75" s="80"/>
      <c r="K75" s="80"/>
    </row>
    <row r="76" spans="1:11">
      <c r="D76" s="80"/>
      <c r="E76" s="80"/>
      <c r="F76" s="80"/>
      <c r="G76" s="80"/>
      <c r="H76" s="80"/>
      <c r="I76" s="80"/>
      <c r="J76" s="80"/>
      <c r="K76" s="80"/>
    </row>
    <row r="77" spans="1:11">
      <c r="D77" s="80"/>
      <c r="E77" s="80"/>
      <c r="F77" s="80"/>
      <c r="G77" s="80"/>
      <c r="H77" s="80"/>
      <c r="I77" s="80"/>
      <c r="J77" s="80"/>
      <c r="K77" s="80"/>
    </row>
    <row r="78" spans="1:11">
      <c r="D78" s="80"/>
      <c r="E78" s="80"/>
      <c r="F78" s="80"/>
      <c r="G78" s="80"/>
      <c r="H78" s="80"/>
      <c r="I78" s="80"/>
      <c r="J78" s="80"/>
      <c r="K78" s="80"/>
    </row>
    <row r="79" spans="1:11">
      <c r="D79" s="80"/>
      <c r="E79" s="80"/>
      <c r="F79" s="80"/>
      <c r="G79" s="80"/>
      <c r="H79" s="80"/>
      <c r="I79" s="80"/>
      <c r="J79" s="80"/>
      <c r="K79" s="80"/>
    </row>
    <row r="80" spans="1:11">
      <c r="D80" s="80"/>
      <c r="E80" s="80"/>
      <c r="F80" s="80"/>
      <c r="G80" s="80"/>
      <c r="H80" s="80"/>
      <c r="I80" s="80"/>
      <c r="J80" s="80"/>
      <c r="K80" s="80"/>
    </row>
    <row r="81" spans="4:11">
      <c r="D81" s="80"/>
      <c r="E81" s="80"/>
      <c r="F81" s="80"/>
      <c r="G81" s="80"/>
      <c r="H81" s="80"/>
      <c r="I81" s="80"/>
      <c r="J81" s="80"/>
      <c r="K81" s="80"/>
    </row>
    <row r="82" spans="4:11">
      <c r="D82" s="80"/>
      <c r="E82" s="80"/>
      <c r="F82" s="80"/>
      <c r="G82" s="80"/>
      <c r="H82" s="80"/>
      <c r="I82" s="80"/>
      <c r="J82" s="80"/>
      <c r="K82" s="80"/>
    </row>
    <row r="83" spans="4:11">
      <c r="D83" s="80"/>
      <c r="E83" s="80"/>
      <c r="F83" s="80"/>
      <c r="G83" s="80"/>
      <c r="H83" s="80"/>
      <c r="I83" s="80"/>
      <c r="J83" s="80"/>
      <c r="K83" s="80"/>
    </row>
    <row r="84" spans="4:11">
      <c r="D84" s="80"/>
      <c r="E84" s="80"/>
      <c r="F84" s="80"/>
      <c r="G84" s="80"/>
      <c r="H84" s="80"/>
      <c r="I84" s="80"/>
      <c r="J84" s="80"/>
      <c r="K84" s="80"/>
    </row>
    <row r="85" spans="4:11">
      <c r="D85" s="80"/>
      <c r="E85" s="80"/>
      <c r="F85" s="80"/>
      <c r="G85" s="80"/>
      <c r="H85" s="80"/>
      <c r="I85" s="80"/>
      <c r="J85" s="80"/>
      <c r="K85" s="80"/>
    </row>
    <row r="86" spans="4:11">
      <c r="D86" s="80"/>
      <c r="E86" s="80"/>
      <c r="F86" s="80"/>
      <c r="G86" s="80"/>
      <c r="H86" s="80"/>
      <c r="I86" s="80"/>
      <c r="J86" s="80"/>
      <c r="K86" s="80"/>
    </row>
    <row r="87" spans="4:11">
      <c r="D87" s="80"/>
      <c r="E87" s="80"/>
      <c r="F87" s="80"/>
      <c r="G87" s="80"/>
      <c r="H87" s="80"/>
      <c r="I87" s="80"/>
      <c r="J87" s="80"/>
      <c r="K87" s="80"/>
    </row>
    <row r="88" spans="4:11">
      <c r="D88" s="80"/>
      <c r="E88" s="80"/>
      <c r="F88" s="80"/>
      <c r="G88" s="80"/>
      <c r="H88" s="80"/>
      <c r="I88" s="80"/>
      <c r="J88" s="80"/>
      <c r="K88" s="80"/>
    </row>
    <row r="89" spans="4:11">
      <c r="D89" s="80"/>
      <c r="E89" s="80"/>
      <c r="F89" s="80"/>
      <c r="G89" s="80"/>
      <c r="H89" s="80"/>
      <c r="I89" s="80"/>
      <c r="J89" s="80"/>
      <c r="K89" s="80"/>
    </row>
    <row r="90" spans="4:11">
      <c r="D90" s="80"/>
      <c r="E90" s="80"/>
      <c r="F90" s="80"/>
      <c r="G90" s="80"/>
      <c r="H90" s="80"/>
      <c r="I90" s="80"/>
      <c r="J90" s="80"/>
      <c r="K90" s="80"/>
    </row>
    <row r="91" spans="4:11">
      <c r="D91" s="80"/>
      <c r="E91" s="80"/>
      <c r="F91" s="80"/>
      <c r="G91" s="80"/>
      <c r="H91" s="80"/>
      <c r="I91" s="80"/>
      <c r="J91" s="80"/>
      <c r="K91" s="80"/>
    </row>
    <row r="92" spans="4:11">
      <c r="D92" s="80"/>
      <c r="E92" s="80"/>
      <c r="F92" s="80"/>
      <c r="G92" s="80"/>
      <c r="H92" s="80"/>
      <c r="I92" s="80"/>
      <c r="J92" s="80"/>
      <c r="K92" s="80"/>
    </row>
    <row r="93" spans="4:11">
      <c r="D93" s="80"/>
      <c r="E93" s="80"/>
      <c r="F93" s="80"/>
      <c r="G93" s="80"/>
      <c r="H93" s="80"/>
      <c r="I93" s="80"/>
      <c r="J93" s="80"/>
      <c r="K93" s="80"/>
    </row>
    <row r="94" spans="4:11">
      <c r="D94" s="80"/>
      <c r="E94" s="80"/>
      <c r="F94" s="80"/>
      <c r="G94" s="80"/>
      <c r="H94" s="80"/>
      <c r="I94" s="80"/>
      <c r="J94" s="80"/>
      <c r="K94" s="80"/>
    </row>
    <row r="95" spans="4:11">
      <c r="D95" s="80"/>
      <c r="E95" s="80"/>
      <c r="F95" s="80"/>
      <c r="G95" s="80"/>
      <c r="H95" s="80"/>
      <c r="I95" s="80"/>
      <c r="J95" s="80"/>
      <c r="K95" s="80"/>
    </row>
    <row r="96" spans="4:11">
      <c r="D96" s="80"/>
      <c r="E96" s="80"/>
      <c r="F96" s="80"/>
      <c r="G96" s="80"/>
      <c r="H96" s="80"/>
      <c r="I96" s="80"/>
      <c r="J96" s="80"/>
      <c r="K96" s="80"/>
    </row>
    <row r="97" spans="4:11">
      <c r="D97" s="80"/>
      <c r="E97" s="80"/>
      <c r="F97" s="80"/>
      <c r="G97" s="80"/>
      <c r="H97" s="80"/>
      <c r="I97" s="80"/>
      <c r="J97" s="80"/>
      <c r="K97" s="80"/>
    </row>
    <row r="98" spans="4:11">
      <c r="D98" s="80"/>
      <c r="E98" s="80"/>
      <c r="F98" s="80"/>
      <c r="G98" s="80"/>
      <c r="H98" s="80"/>
      <c r="I98" s="80"/>
      <c r="J98" s="80"/>
      <c r="K98" s="80"/>
    </row>
    <row r="99" spans="4:11">
      <c r="D99" s="80"/>
      <c r="E99" s="80"/>
      <c r="F99" s="80"/>
      <c r="G99" s="80"/>
      <c r="H99" s="80"/>
      <c r="I99" s="80"/>
      <c r="J99" s="80"/>
      <c r="K99" s="80"/>
    </row>
    <row r="100" spans="4:11">
      <c r="D100" s="80"/>
      <c r="E100" s="80"/>
      <c r="F100" s="80"/>
      <c r="G100" s="80"/>
      <c r="H100" s="80"/>
      <c r="I100" s="80"/>
      <c r="J100" s="80"/>
      <c r="K100" s="80"/>
    </row>
    <row r="101" spans="4:11">
      <c r="D101" s="80"/>
      <c r="E101" s="80"/>
      <c r="F101" s="80"/>
      <c r="G101" s="80"/>
      <c r="H101" s="80"/>
      <c r="I101" s="80"/>
      <c r="J101" s="80"/>
      <c r="K101" s="80"/>
    </row>
    <row r="102" spans="4:11">
      <c r="D102" s="80"/>
      <c r="E102" s="80"/>
      <c r="F102" s="80"/>
      <c r="G102" s="80"/>
      <c r="H102" s="80"/>
      <c r="I102" s="80"/>
      <c r="J102" s="80"/>
      <c r="K102" s="80"/>
    </row>
    <row r="103" spans="4:11">
      <c r="D103" s="80"/>
      <c r="E103" s="80"/>
      <c r="F103" s="80"/>
      <c r="G103" s="80"/>
      <c r="H103" s="80"/>
      <c r="I103" s="80"/>
      <c r="J103" s="80"/>
      <c r="K103" s="80"/>
    </row>
    <row r="104" spans="4:11">
      <c r="D104" s="80"/>
      <c r="E104" s="80"/>
      <c r="F104" s="80"/>
      <c r="G104" s="80"/>
      <c r="H104" s="80"/>
      <c r="I104" s="80"/>
      <c r="J104" s="80"/>
      <c r="K104" s="80"/>
    </row>
    <row r="105" spans="4:11">
      <c r="D105" s="80"/>
      <c r="E105" s="80"/>
      <c r="F105" s="80"/>
      <c r="G105" s="80"/>
      <c r="H105" s="80"/>
      <c r="I105" s="80"/>
      <c r="J105" s="80"/>
      <c r="K105" s="80"/>
    </row>
    <row r="106" spans="4:11">
      <c r="D106" s="80"/>
      <c r="E106" s="80"/>
      <c r="F106" s="80"/>
      <c r="G106" s="80"/>
      <c r="H106" s="80"/>
      <c r="I106" s="80"/>
      <c r="J106" s="80"/>
      <c r="K106" s="80"/>
    </row>
    <row r="107" spans="4:11">
      <c r="D107" s="80"/>
      <c r="E107" s="80"/>
      <c r="F107" s="80"/>
      <c r="G107" s="80"/>
      <c r="H107" s="80"/>
      <c r="I107" s="80"/>
      <c r="J107" s="80"/>
      <c r="K107" s="80"/>
    </row>
    <row r="108" spans="4:11">
      <c r="D108" s="80"/>
      <c r="E108" s="80"/>
      <c r="F108" s="80"/>
      <c r="G108" s="80"/>
      <c r="H108" s="80"/>
      <c r="I108" s="80"/>
      <c r="J108" s="80"/>
      <c r="K108" s="80"/>
    </row>
    <row r="109" spans="4:11">
      <c r="D109" s="80"/>
      <c r="E109" s="80"/>
      <c r="F109" s="80"/>
      <c r="G109" s="80"/>
      <c r="H109" s="80"/>
      <c r="I109" s="80"/>
      <c r="J109" s="80"/>
      <c r="K109" s="80"/>
    </row>
    <row r="110" spans="4:11">
      <c r="D110" s="80"/>
      <c r="E110" s="80"/>
      <c r="F110" s="80"/>
      <c r="G110" s="80"/>
      <c r="H110" s="80"/>
      <c r="I110" s="80"/>
      <c r="J110" s="80"/>
      <c r="K110" s="80"/>
    </row>
    <row r="111" spans="4:11">
      <c r="D111" s="80"/>
      <c r="E111" s="80"/>
      <c r="F111" s="80"/>
      <c r="G111" s="80"/>
      <c r="H111" s="80"/>
      <c r="I111" s="80"/>
      <c r="J111" s="80"/>
      <c r="K111" s="80"/>
    </row>
    <row r="112" spans="4:11">
      <c r="D112" s="80"/>
      <c r="E112" s="80"/>
      <c r="F112" s="80"/>
      <c r="G112" s="80"/>
      <c r="H112" s="80"/>
      <c r="I112" s="80"/>
      <c r="J112" s="80"/>
      <c r="K112" s="80"/>
    </row>
    <row r="113" spans="4:11">
      <c r="D113" s="80"/>
      <c r="E113" s="80"/>
      <c r="F113" s="80"/>
      <c r="G113" s="80"/>
      <c r="H113" s="80"/>
      <c r="I113" s="80"/>
      <c r="J113" s="80"/>
      <c r="K113" s="80"/>
    </row>
    <row r="114" spans="4:11">
      <c r="D114" s="80"/>
      <c r="E114" s="80"/>
      <c r="F114" s="80"/>
      <c r="G114" s="80"/>
      <c r="H114" s="80"/>
      <c r="I114" s="80"/>
      <c r="J114" s="80"/>
      <c r="K114" s="80"/>
    </row>
    <row r="115" spans="4:11">
      <c r="D115" s="80"/>
      <c r="E115" s="80"/>
      <c r="F115" s="80"/>
      <c r="G115" s="80"/>
      <c r="H115" s="80"/>
      <c r="I115" s="80"/>
      <c r="J115" s="80"/>
      <c r="K115" s="80"/>
    </row>
    <row r="116" spans="4:11">
      <c r="D116" s="80"/>
      <c r="E116" s="80"/>
      <c r="F116" s="80"/>
      <c r="G116" s="80"/>
      <c r="H116" s="80"/>
      <c r="I116" s="80"/>
      <c r="J116" s="80"/>
      <c r="K116" s="80"/>
    </row>
    <row r="117" spans="4:11">
      <c r="D117" s="80"/>
      <c r="E117" s="80"/>
      <c r="F117" s="80"/>
      <c r="G117" s="80"/>
      <c r="H117" s="80"/>
      <c r="I117" s="80"/>
      <c r="J117" s="80"/>
      <c r="K117" s="80"/>
    </row>
    <row r="118" spans="4:11">
      <c r="D118" s="80"/>
      <c r="E118" s="80"/>
      <c r="F118" s="80"/>
      <c r="G118" s="80"/>
      <c r="H118" s="80"/>
      <c r="I118" s="80"/>
      <c r="J118" s="80"/>
      <c r="K118" s="80"/>
    </row>
    <row r="119" spans="4:11">
      <c r="D119" s="80"/>
      <c r="E119" s="80"/>
      <c r="F119" s="80"/>
      <c r="G119" s="80"/>
      <c r="H119" s="80"/>
      <c r="I119" s="80"/>
      <c r="J119" s="80"/>
      <c r="K119" s="80"/>
    </row>
    <row r="120" spans="4:11">
      <c r="D120" s="80"/>
      <c r="E120" s="80"/>
      <c r="F120" s="80"/>
      <c r="G120" s="80"/>
      <c r="H120" s="80"/>
      <c r="I120" s="80"/>
      <c r="J120" s="80"/>
      <c r="K120" s="80"/>
    </row>
    <row r="121" spans="4:11">
      <c r="D121" s="80"/>
      <c r="E121" s="80"/>
      <c r="F121" s="80"/>
      <c r="G121" s="80"/>
      <c r="H121" s="80"/>
      <c r="I121" s="80"/>
      <c r="J121" s="80"/>
      <c r="K121" s="80"/>
    </row>
  </sheetData>
  <mergeCells count="9">
    <mergeCell ref="A53:B53"/>
    <mergeCell ref="A7:A8"/>
    <mergeCell ref="L7:L8"/>
    <mergeCell ref="A2:L2"/>
    <mergeCell ref="A3:L3"/>
    <mergeCell ref="A4:L4"/>
    <mergeCell ref="A5:L5"/>
    <mergeCell ref="B7:I7"/>
    <mergeCell ref="J7:K7"/>
  </mergeCells>
  <pageMargins left="0.19685039370078741" right="7.874015748031496E-2" top="0.98425196850393704" bottom="0.78740157480314965" header="0.51181102362204722" footer="0.51181102362204722"/>
  <pageSetup scale="70" firstPageNumber="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8">
    <tabColor rgb="FF0066CC"/>
  </sheetPr>
  <dimension ref="A1:T38"/>
  <sheetViews>
    <sheetView showGridLines="0" showZeros="0" zoomScale="106" zoomScaleNormal="106" workbookViewId="0">
      <selection activeCell="O18" sqref="O18"/>
    </sheetView>
  </sheetViews>
  <sheetFormatPr baseColWidth="10" defaultColWidth="11.42578125" defaultRowHeight="12.75"/>
  <cols>
    <col min="1" max="1" width="3.85546875" style="5" customWidth="1"/>
    <col min="2" max="2" width="29.85546875" style="5" customWidth="1"/>
    <col min="3" max="3" width="11.42578125" style="5" customWidth="1"/>
    <col min="4" max="4" width="15.5703125" style="188" customWidth="1"/>
    <col min="5" max="5" width="15.28515625" style="188" customWidth="1"/>
    <col min="6" max="6" width="0.140625" style="188" hidden="1" customWidth="1"/>
    <col min="7" max="7" width="16" style="188" customWidth="1"/>
    <col min="8" max="8" width="14" style="188" customWidth="1"/>
    <col min="9" max="9" width="14.85546875" style="188" customWidth="1"/>
    <col min="10" max="11" width="15.140625" style="188" customWidth="1"/>
    <col min="12" max="12" width="13.28515625" style="93" customWidth="1"/>
    <col min="13" max="13" width="18.85546875" customWidth="1"/>
    <col min="14" max="14" width="16" customWidth="1"/>
    <col min="16" max="16" width="22.28515625" customWidth="1"/>
    <col min="17" max="17" width="12.28515625" customWidth="1"/>
    <col min="20" max="20" width="13.28515625" customWidth="1"/>
  </cols>
  <sheetData>
    <row r="1" spans="1:18" ht="15.75">
      <c r="A1" s="327"/>
      <c r="B1" s="780" t="s">
        <v>54</v>
      </c>
      <c r="C1" s="780"/>
      <c r="D1" s="780"/>
      <c r="E1" s="780"/>
      <c r="F1" s="780"/>
      <c r="G1" s="780"/>
      <c r="H1" s="780"/>
      <c r="I1" s="780"/>
      <c r="J1" s="780"/>
      <c r="K1" s="780"/>
      <c r="L1" s="780"/>
    </row>
    <row r="2" spans="1:18" ht="15.75">
      <c r="A2" s="327"/>
      <c r="B2" s="780" t="s">
        <v>55</v>
      </c>
      <c r="C2" s="780"/>
      <c r="D2" s="780"/>
      <c r="E2" s="780"/>
      <c r="F2" s="780"/>
      <c r="G2" s="780"/>
      <c r="H2" s="780"/>
      <c r="I2" s="780"/>
      <c r="J2" s="780"/>
      <c r="K2" s="780"/>
      <c r="L2" s="780"/>
      <c r="M2" s="14"/>
    </row>
    <row r="3" spans="1:18" ht="16.5" customHeight="1">
      <c r="A3" s="726" t="s">
        <v>310</v>
      </c>
      <c r="B3" s="726"/>
      <c r="C3" s="726"/>
      <c r="D3" s="726"/>
      <c r="E3" s="726"/>
      <c r="F3" s="726"/>
      <c r="G3" s="726"/>
      <c r="H3" s="726"/>
      <c r="I3" s="726"/>
      <c r="J3" s="726"/>
      <c r="K3" s="726"/>
      <c r="L3" s="726"/>
    </row>
    <row r="4" spans="1:18" ht="16.5" customHeight="1">
      <c r="A4" s="726" t="s">
        <v>383</v>
      </c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</row>
    <row r="5" spans="1:18" ht="10.5" customHeight="1">
      <c r="A5" s="328"/>
      <c r="B5" s="328"/>
      <c r="C5" s="328"/>
      <c r="D5" s="329"/>
      <c r="E5" s="329"/>
      <c r="F5" s="329"/>
      <c r="G5" s="329" t="s">
        <v>12</v>
      </c>
      <c r="H5" s="329"/>
      <c r="I5" s="329"/>
      <c r="J5" s="329"/>
      <c r="K5" s="329"/>
      <c r="L5" s="330"/>
    </row>
    <row r="6" spans="1:18" ht="24.95" customHeight="1">
      <c r="A6" s="784" t="s">
        <v>213</v>
      </c>
      <c r="B6" s="785" t="s">
        <v>0</v>
      </c>
      <c r="C6" s="781" t="s">
        <v>43</v>
      </c>
      <c r="D6" s="782"/>
      <c r="E6" s="782"/>
      <c r="F6" s="782"/>
      <c r="G6" s="782"/>
      <c r="H6" s="782"/>
      <c r="I6" s="783"/>
      <c r="J6" s="789" t="s">
        <v>285</v>
      </c>
      <c r="K6" s="790"/>
      <c r="L6" s="787" t="s">
        <v>36</v>
      </c>
    </row>
    <row r="7" spans="1:18" ht="24.95" customHeight="1">
      <c r="A7" s="772"/>
      <c r="B7" s="786"/>
      <c r="C7" s="283" t="s">
        <v>2</v>
      </c>
      <c r="D7" s="318" t="s">
        <v>3</v>
      </c>
      <c r="E7" s="318" t="s">
        <v>23</v>
      </c>
      <c r="F7" s="318" t="s">
        <v>59</v>
      </c>
      <c r="G7" s="323" t="s">
        <v>314</v>
      </c>
      <c r="H7" s="321" t="s">
        <v>41</v>
      </c>
      <c r="I7" s="321" t="s">
        <v>37</v>
      </c>
      <c r="J7" s="353" t="s">
        <v>45</v>
      </c>
      <c r="K7" s="324" t="s">
        <v>46</v>
      </c>
      <c r="L7" s="788"/>
    </row>
    <row r="8" spans="1:18" ht="15" customHeight="1">
      <c r="A8" s="43"/>
      <c r="B8" s="44"/>
      <c r="C8" s="45"/>
      <c r="D8" s="346"/>
      <c r="E8" s="347"/>
      <c r="F8" s="346"/>
      <c r="G8" s="348"/>
      <c r="H8" s="348"/>
      <c r="I8" s="349"/>
      <c r="J8" s="349"/>
      <c r="K8" s="349"/>
      <c r="L8" s="70"/>
    </row>
    <row r="9" spans="1:18" ht="24.95" customHeight="1">
      <c r="A9" s="46"/>
      <c r="B9" s="47" t="s">
        <v>214</v>
      </c>
      <c r="C9" s="48">
        <v>133140570</v>
      </c>
      <c r="D9" s="48">
        <v>133065570</v>
      </c>
      <c r="E9" s="557">
        <v>92461474</v>
      </c>
      <c r="F9" s="557">
        <v>8540515.5999999996</v>
      </c>
      <c r="G9" s="557">
        <v>81069448.479999989</v>
      </c>
      <c r="H9" s="557">
        <v>79085334.420000002</v>
      </c>
      <c r="I9" s="557">
        <v>77866764.670000002</v>
      </c>
      <c r="J9" s="557">
        <v>11392025.520000005</v>
      </c>
      <c r="K9" s="557">
        <v>51996121.520000011</v>
      </c>
      <c r="L9" s="171">
        <v>87.679165140715781</v>
      </c>
      <c r="M9" s="41"/>
      <c r="N9" s="71"/>
      <c r="P9" s="72"/>
      <c r="Q9" s="2"/>
      <c r="R9" s="2"/>
    </row>
    <row r="10" spans="1:18" ht="24.95" customHeight="1">
      <c r="A10" s="46"/>
      <c r="B10" s="50"/>
      <c r="C10" s="49"/>
      <c r="D10" s="48"/>
      <c r="E10" s="557"/>
      <c r="F10" s="48"/>
      <c r="G10" s="48"/>
      <c r="H10" s="558"/>
      <c r="I10" s="558"/>
      <c r="J10" s="49"/>
      <c r="K10" s="58"/>
      <c r="L10" s="172"/>
      <c r="M10" s="14"/>
      <c r="N10" s="14"/>
    </row>
    <row r="11" spans="1:18" ht="24.95" customHeight="1">
      <c r="A11" s="51">
        <v>1</v>
      </c>
      <c r="B11" s="52" t="s">
        <v>319</v>
      </c>
      <c r="C11" s="48">
        <v>46252935</v>
      </c>
      <c r="D11" s="48">
        <v>46878433</v>
      </c>
      <c r="E11" s="557">
        <v>34413900</v>
      </c>
      <c r="F11" s="48">
        <v>2648871.17</v>
      </c>
      <c r="G11" s="48">
        <v>27818895.849999998</v>
      </c>
      <c r="H11" s="48">
        <v>26470695.650000002</v>
      </c>
      <c r="I11" s="48">
        <v>25999761.57</v>
      </c>
      <c r="J11" s="48">
        <v>6595004.1500000022</v>
      </c>
      <c r="K11" s="58">
        <v>19059537.150000002</v>
      </c>
      <c r="L11" s="171">
        <v>80.836219812343259</v>
      </c>
      <c r="M11" s="177"/>
      <c r="N11" s="71"/>
      <c r="O11" s="2" t="s">
        <v>12</v>
      </c>
      <c r="P11" s="40"/>
      <c r="Q11" s="2"/>
    </row>
    <row r="12" spans="1:18" ht="24.95" customHeight="1">
      <c r="A12" s="46"/>
      <c r="B12" s="53"/>
      <c r="C12" s="54"/>
      <c r="D12" s="54"/>
      <c r="E12" s="559"/>
      <c r="F12" s="54"/>
      <c r="G12" s="560"/>
      <c r="H12" s="54"/>
      <c r="I12" s="54"/>
      <c r="J12" s="561"/>
      <c r="K12" s="56"/>
      <c r="L12" s="173"/>
      <c r="M12" s="14"/>
      <c r="N12" s="14"/>
    </row>
    <row r="13" spans="1:18" ht="24.95" customHeight="1">
      <c r="A13" s="55" t="s">
        <v>12</v>
      </c>
      <c r="B13" s="53" t="s">
        <v>331</v>
      </c>
      <c r="C13" s="56">
        <v>11129624</v>
      </c>
      <c r="D13" s="562">
        <v>10829147</v>
      </c>
      <c r="E13" s="563">
        <v>7217349</v>
      </c>
      <c r="F13" s="54">
        <v>751978.5</v>
      </c>
      <c r="G13" s="560">
        <v>6534949.9199999999</v>
      </c>
      <c r="H13" s="54">
        <v>6455780.3899999997</v>
      </c>
      <c r="I13" s="54">
        <v>6370285.6699999999</v>
      </c>
      <c r="J13" s="56">
        <v>682399.08000000007</v>
      </c>
      <c r="K13" s="56">
        <v>4294197.08</v>
      </c>
      <c r="L13" s="173">
        <v>90.545017568084901</v>
      </c>
      <c r="M13" s="14"/>
      <c r="N13" s="14"/>
      <c r="P13" s="2"/>
      <c r="Q13" s="2"/>
    </row>
    <row r="14" spans="1:18" ht="24.95" customHeight="1">
      <c r="A14" s="55"/>
      <c r="B14" s="53"/>
      <c r="C14" s="56"/>
      <c r="D14" s="562"/>
      <c r="E14" s="563"/>
      <c r="F14" s="54"/>
      <c r="G14" s="560">
        <v>0</v>
      </c>
      <c r="H14" s="54"/>
      <c r="I14" s="54"/>
      <c r="J14" s="56"/>
      <c r="K14" s="56"/>
      <c r="L14" s="173"/>
      <c r="M14" s="14"/>
      <c r="N14" s="14"/>
    </row>
    <row r="15" spans="1:18" ht="24.95" customHeight="1">
      <c r="A15" s="55" t="s">
        <v>12</v>
      </c>
      <c r="B15" s="57" t="s">
        <v>332</v>
      </c>
      <c r="C15" s="56">
        <v>928019</v>
      </c>
      <c r="D15" s="562">
        <v>987569</v>
      </c>
      <c r="E15" s="563">
        <v>672700</v>
      </c>
      <c r="F15" s="54">
        <v>65460.3</v>
      </c>
      <c r="G15" s="560">
        <v>631386.03000000014</v>
      </c>
      <c r="H15" s="54">
        <v>625087.64</v>
      </c>
      <c r="I15" s="54">
        <v>620919.36</v>
      </c>
      <c r="J15" s="56">
        <v>41313.969999999856</v>
      </c>
      <c r="K15" s="56">
        <v>356182.96999999986</v>
      </c>
      <c r="L15" s="173">
        <v>93.858485208859847</v>
      </c>
      <c r="M15" s="14"/>
      <c r="N15" s="14"/>
      <c r="P15" s="2"/>
      <c r="Q15" s="2"/>
    </row>
    <row r="16" spans="1:18" ht="24.95" customHeight="1">
      <c r="A16" s="55"/>
      <c r="B16" s="57"/>
      <c r="C16" s="56"/>
      <c r="D16" s="562"/>
      <c r="E16" s="563"/>
      <c r="F16" s="54"/>
      <c r="G16" s="560">
        <v>0</v>
      </c>
      <c r="H16" s="54"/>
      <c r="I16" s="54"/>
      <c r="J16" s="56">
        <v>0</v>
      </c>
      <c r="K16" s="56" t="s">
        <v>12</v>
      </c>
      <c r="L16" s="173"/>
      <c r="M16" s="14"/>
      <c r="N16" s="14"/>
    </row>
    <row r="17" spans="1:20" ht="24.95" customHeight="1">
      <c r="A17" s="55" t="s">
        <v>12</v>
      </c>
      <c r="B17" s="53" t="s">
        <v>333</v>
      </c>
      <c r="C17" s="56">
        <v>31922116</v>
      </c>
      <c r="D17" s="562">
        <v>33038191</v>
      </c>
      <c r="E17" s="563">
        <v>25277390</v>
      </c>
      <c r="F17" s="54">
        <v>1745210.93</v>
      </c>
      <c r="G17" s="562">
        <v>19861426.469999999</v>
      </c>
      <c r="H17" s="562">
        <v>18603244.350000001</v>
      </c>
      <c r="I17" s="562">
        <v>18231889.609999999</v>
      </c>
      <c r="J17" s="564">
        <v>5415963.5300000012</v>
      </c>
      <c r="K17" s="56">
        <v>13176764.530000001</v>
      </c>
      <c r="L17" s="173">
        <v>78.573881520204409</v>
      </c>
      <c r="M17" s="82"/>
      <c r="N17" s="14"/>
      <c r="P17" s="2"/>
      <c r="Q17" s="2"/>
      <c r="R17" s="14"/>
      <c r="T17" s="14"/>
    </row>
    <row r="18" spans="1:20" ht="24.95" customHeight="1">
      <c r="A18" s="55"/>
      <c r="B18" s="53"/>
      <c r="C18" s="56"/>
      <c r="D18" s="562"/>
      <c r="E18" s="563"/>
      <c r="F18" s="54"/>
      <c r="G18" s="560"/>
      <c r="H18" s="54"/>
      <c r="I18" s="54"/>
      <c r="J18" s="56" t="s">
        <v>12</v>
      </c>
      <c r="K18" s="56" t="s">
        <v>12</v>
      </c>
      <c r="L18" s="173"/>
      <c r="M18" s="14"/>
      <c r="N18" s="14"/>
      <c r="P18" s="14"/>
    </row>
    <row r="19" spans="1:20" ht="24.95" customHeight="1">
      <c r="A19" s="55" t="s">
        <v>12</v>
      </c>
      <c r="B19" s="57" t="s">
        <v>215</v>
      </c>
      <c r="C19" s="56">
        <v>2273176</v>
      </c>
      <c r="D19" s="562">
        <v>2023526</v>
      </c>
      <c r="E19" s="563">
        <v>1246461</v>
      </c>
      <c r="F19" s="54">
        <v>86221.440000000002</v>
      </c>
      <c r="G19" s="560">
        <v>791133.42999999993</v>
      </c>
      <c r="H19" s="54">
        <v>786584.27</v>
      </c>
      <c r="I19" s="54">
        <v>776666.93</v>
      </c>
      <c r="J19" s="564">
        <v>455327.57000000007</v>
      </c>
      <c r="K19" s="56">
        <v>1232391.57</v>
      </c>
      <c r="L19" s="173">
        <v>63.47037171640347</v>
      </c>
      <c r="M19" s="14"/>
      <c r="N19" s="14"/>
      <c r="P19" s="2"/>
    </row>
    <row r="20" spans="1:20" ht="24.95" customHeight="1">
      <c r="A20" s="55"/>
      <c r="B20" s="53"/>
      <c r="C20" s="56"/>
      <c r="D20" s="562" t="s">
        <v>12</v>
      </c>
      <c r="E20" s="563"/>
      <c r="F20" s="54"/>
      <c r="G20" s="54">
        <v>0</v>
      </c>
      <c r="H20" s="54"/>
      <c r="I20" s="54"/>
      <c r="J20" s="56">
        <v>0</v>
      </c>
      <c r="K20" s="56" t="s">
        <v>12</v>
      </c>
      <c r="L20" s="173"/>
      <c r="M20" s="14"/>
      <c r="N20" s="14"/>
    </row>
    <row r="21" spans="1:20" ht="24.95" customHeight="1">
      <c r="A21" s="51">
        <v>2</v>
      </c>
      <c r="B21" s="52" t="s">
        <v>320</v>
      </c>
      <c r="C21" s="58">
        <v>71448026</v>
      </c>
      <c r="D21" s="565">
        <v>71693400</v>
      </c>
      <c r="E21" s="566">
        <v>47941954</v>
      </c>
      <c r="F21" s="48">
        <v>4936893.5</v>
      </c>
      <c r="G21" s="48">
        <v>44715183.799999997</v>
      </c>
      <c r="H21" s="48">
        <v>44235809.810000002</v>
      </c>
      <c r="I21" s="48">
        <v>43683067.829999998</v>
      </c>
      <c r="J21" s="58">
        <v>3226770.200000003</v>
      </c>
      <c r="K21" s="58">
        <v>26978216.200000003</v>
      </c>
      <c r="L21" s="171">
        <v>93.269422852476964</v>
      </c>
      <c r="M21" s="177"/>
      <c r="N21" s="71"/>
    </row>
    <row r="22" spans="1:20" ht="24.95" customHeight="1">
      <c r="A22" s="59"/>
      <c r="B22" s="53"/>
      <c r="C22" s="56"/>
      <c r="D22" s="562"/>
      <c r="E22" s="563"/>
      <c r="F22" s="54"/>
      <c r="G22" s="54">
        <v>0</v>
      </c>
      <c r="H22" s="54"/>
      <c r="I22" s="54"/>
      <c r="J22" s="56">
        <v>0</v>
      </c>
      <c r="K22" s="56" t="s">
        <v>12</v>
      </c>
      <c r="L22" s="173" t="s">
        <v>12</v>
      </c>
      <c r="M22" s="14"/>
      <c r="N22" s="14"/>
    </row>
    <row r="23" spans="1:20" ht="24.95" customHeight="1">
      <c r="A23" s="60" t="s">
        <v>12</v>
      </c>
      <c r="B23" s="53" t="s">
        <v>377</v>
      </c>
      <c r="C23" s="56">
        <v>2655915</v>
      </c>
      <c r="D23" s="562">
        <v>2638073</v>
      </c>
      <c r="E23" s="562">
        <v>1741446</v>
      </c>
      <c r="F23" s="567">
        <v>159229.14000000001</v>
      </c>
      <c r="G23" s="562">
        <v>1389567.2999999998</v>
      </c>
      <c r="H23" s="54">
        <v>1355737.58</v>
      </c>
      <c r="I23" s="54">
        <v>1322692.71</v>
      </c>
      <c r="J23" s="56">
        <v>351878.70000000019</v>
      </c>
      <c r="K23" s="56">
        <v>1248505.7000000002</v>
      </c>
      <c r="L23" s="173">
        <v>5.4972736504836925</v>
      </c>
      <c r="M23" s="82"/>
      <c r="N23" s="14"/>
      <c r="P23" s="2"/>
      <c r="Q23" s="14"/>
    </row>
    <row r="24" spans="1:20" ht="24.95" customHeight="1">
      <c r="A24" s="60"/>
      <c r="B24" s="53"/>
      <c r="C24" s="56"/>
      <c r="D24" s="562" t="s">
        <v>12</v>
      </c>
      <c r="E24" s="562"/>
      <c r="F24" s="567"/>
      <c r="G24" s="562">
        <v>0</v>
      </c>
      <c r="H24" s="54"/>
      <c r="I24" s="54"/>
      <c r="J24" s="56" t="s">
        <v>12</v>
      </c>
      <c r="K24" s="56" t="s">
        <v>12</v>
      </c>
      <c r="L24" s="173"/>
      <c r="M24" s="14"/>
      <c r="N24" s="14"/>
      <c r="Q24" s="14"/>
    </row>
    <row r="25" spans="1:20" ht="24.95" customHeight="1">
      <c r="A25" s="60" t="s">
        <v>12</v>
      </c>
      <c r="B25" s="53" t="s">
        <v>216</v>
      </c>
      <c r="C25" s="56">
        <v>35663263</v>
      </c>
      <c r="D25" s="562">
        <v>35493694</v>
      </c>
      <c r="E25" s="562">
        <v>23573128</v>
      </c>
      <c r="F25" s="567">
        <v>2676935.7799999998</v>
      </c>
      <c r="G25" s="562">
        <v>22642250.93</v>
      </c>
      <c r="H25" s="54">
        <v>22464119.93</v>
      </c>
      <c r="I25" s="54">
        <v>22195030.440000001</v>
      </c>
      <c r="J25" s="56">
        <v>930877.0700000003</v>
      </c>
      <c r="K25" s="56">
        <v>12851443.07</v>
      </c>
      <c r="L25" s="173">
        <v>96.051109254571571</v>
      </c>
      <c r="M25" s="14"/>
      <c r="N25" s="14"/>
      <c r="P25" s="14"/>
      <c r="Q25" s="14"/>
    </row>
    <row r="26" spans="1:20" ht="24.95" customHeight="1">
      <c r="A26" s="60"/>
      <c r="B26" s="53"/>
      <c r="C26" s="56"/>
      <c r="D26" s="562"/>
      <c r="E26" s="562"/>
      <c r="F26" s="567"/>
      <c r="G26" s="562">
        <v>0</v>
      </c>
      <c r="H26" s="54"/>
      <c r="I26" s="54"/>
      <c r="J26" s="56" t="s">
        <v>12</v>
      </c>
      <c r="K26" s="56"/>
      <c r="L26" s="173"/>
      <c r="M26" s="14"/>
      <c r="N26" s="14"/>
      <c r="Q26" s="14"/>
    </row>
    <row r="27" spans="1:20" ht="24.95" customHeight="1">
      <c r="A27" s="60" t="s">
        <v>12</v>
      </c>
      <c r="B27" s="53" t="s">
        <v>217</v>
      </c>
      <c r="C27" s="56">
        <v>33128848</v>
      </c>
      <c r="D27" s="562">
        <v>33561633</v>
      </c>
      <c r="E27" s="562">
        <v>22627380</v>
      </c>
      <c r="F27" s="567">
        <v>2100728.58</v>
      </c>
      <c r="G27" s="562">
        <v>20683365.57</v>
      </c>
      <c r="H27" s="54">
        <v>20415952.300000001</v>
      </c>
      <c r="I27" s="54">
        <v>20165344.68</v>
      </c>
      <c r="J27" s="56">
        <v>1944014.4299999997</v>
      </c>
      <c r="K27" s="56">
        <v>12878267.43</v>
      </c>
      <c r="L27" s="173">
        <v>91.408574788596837</v>
      </c>
      <c r="M27" s="82"/>
      <c r="N27" s="14"/>
      <c r="P27" s="2"/>
    </row>
    <row r="28" spans="1:20" ht="24.95" customHeight="1">
      <c r="A28" s="61"/>
      <c r="B28" s="53"/>
      <c r="C28" s="56"/>
      <c r="D28" s="54"/>
      <c r="E28" s="559"/>
      <c r="F28" s="54"/>
      <c r="G28" s="54">
        <v>0</v>
      </c>
      <c r="H28" s="54"/>
      <c r="I28" s="54"/>
      <c r="J28" s="56">
        <v>0</v>
      </c>
      <c r="K28" s="56" t="s">
        <v>12</v>
      </c>
      <c r="L28" s="173" t="s">
        <v>12</v>
      </c>
      <c r="M28" s="14"/>
      <c r="N28" s="14"/>
    </row>
    <row r="29" spans="1:20" ht="24.95" customHeight="1">
      <c r="A29" s="62" t="s">
        <v>218</v>
      </c>
      <c r="B29" s="52" t="s">
        <v>219</v>
      </c>
      <c r="C29" s="58">
        <v>15439609</v>
      </c>
      <c r="D29" s="48">
        <v>14493737</v>
      </c>
      <c r="E29" s="557">
        <v>10105620</v>
      </c>
      <c r="F29" s="48">
        <v>954750.93</v>
      </c>
      <c r="G29" s="48">
        <v>8535367.8300000001</v>
      </c>
      <c r="H29" s="48">
        <v>8378827.96</v>
      </c>
      <c r="I29" s="48">
        <v>8183935.2699999996</v>
      </c>
      <c r="J29" s="58">
        <v>1570252.17</v>
      </c>
      <c r="K29" s="58">
        <v>5958369.1699999999</v>
      </c>
      <c r="L29" s="171">
        <v>84.461594934303889</v>
      </c>
      <c r="M29" s="14"/>
      <c r="N29" s="71"/>
    </row>
    <row r="30" spans="1:20" ht="24.95" customHeight="1">
      <c r="A30" s="63"/>
      <c r="B30" s="64"/>
      <c r="C30" s="65"/>
      <c r="D30" s="358" t="s">
        <v>12</v>
      </c>
      <c r="E30" s="359"/>
      <c r="F30" s="358"/>
      <c r="G30" s="358" t="s">
        <v>12</v>
      </c>
      <c r="H30" s="358"/>
      <c r="I30" s="358"/>
      <c r="J30" s="358"/>
      <c r="K30" s="358" t="s">
        <v>12</v>
      </c>
      <c r="L30" s="174" t="s">
        <v>12</v>
      </c>
      <c r="M30" s="14"/>
      <c r="N30" s="14"/>
    </row>
    <row r="31" spans="1:20" ht="10.5" customHeight="1">
      <c r="A31" s="66"/>
      <c r="B31" s="67"/>
      <c r="C31" s="68"/>
      <c r="D31" s="319"/>
      <c r="E31" s="319"/>
      <c r="F31" s="319"/>
      <c r="G31" s="319" t="s">
        <v>12</v>
      </c>
      <c r="H31" s="319"/>
      <c r="I31" s="319"/>
      <c r="J31" s="319"/>
      <c r="K31" s="319" t="s">
        <v>12</v>
      </c>
      <c r="L31" s="3"/>
    </row>
    <row r="32" spans="1:20" ht="16.5" customHeight="1">
      <c r="A32" s="69"/>
      <c r="B32" s="732" t="s">
        <v>35</v>
      </c>
      <c r="C32" s="732"/>
      <c r="D32" s="320"/>
      <c r="E32" s="320"/>
      <c r="F32" s="320"/>
      <c r="G32" s="322"/>
      <c r="H32" s="322"/>
      <c r="I32" s="322"/>
      <c r="J32" s="322"/>
      <c r="K32" s="319"/>
      <c r="L32" s="3"/>
    </row>
    <row r="35" spans="1:12">
      <c r="A35"/>
      <c r="B35"/>
      <c r="C35"/>
      <c r="D35" s="188" t="s">
        <v>12</v>
      </c>
    </row>
    <row r="38" spans="1:12">
      <c r="A38"/>
      <c r="B38"/>
      <c r="C38"/>
      <c r="L38" s="93" t="s">
        <v>12</v>
      </c>
    </row>
  </sheetData>
  <mergeCells count="10">
    <mergeCell ref="B32:C32"/>
    <mergeCell ref="A6:A7"/>
    <mergeCell ref="B6:B7"/>
    <mergeCell ref="L6:L7"/>
    <mergeCell ref="J6:K6"/>
    <mergeCell ref="B1:L1"/>
    <mergeCell ref="B2:L2"/>
    <mergeCell ref="A3:L3"/>
    <mergeCell ref="A4:L4"/>
    <mergeCell ref="C6:I6"/>
  </mergeCells>
  <pageMargins left="0" right="0" top="0.78740157480314965" bottom="0.35433070866141736" header="0.51181102362204722" footer="0.98425196850393704"/>
  <pageSetup scale="70" firstPageNumber="0" fitToWidth="0" fitToHeight="0" orientation="landscape" useFirstPageNumber="1" r:id="rId1"/>
  <headerFooter alignWithMargins="0">
    <oddFooter>&amp;R&amp;"Times New Roman,Normal"&amp;12</oddFooter>
  </headerFooter>
  <ignoredErrors>
    <ignoredError sqref="A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2">
    <tabColor theme="3" tint="0.39997558519241921"/>
  </sheetPr>
  <dimension ref="A1:Q144"/>
  <sheetViews>
    <sheetView showGridLines="0" showZeros="0" workbookViewId="0">
      <selection activeCell="N9" sqref="N9"/>
    </sheetView>
  </sheetViews>
  <sheetFormatPr baseColWidth="10" defaultColWidth="11" defaultRowHeight="12.75"/>
  <cols>
    <col min="1" max="1" width="4.85546875" style="3" customWidth="1"/>
    <col min="2" max="2" width="47.140625" customWidth="1"/>
    <col min="3" max="3" width="15.140625" customWidth="1"/>
    <col min="4" max="4" width="0.140625" hidden="1" customWidth="1"/>
    <col min="5" max="5" width="15.28515625" bestFit="1" customWidth="1"/>
    <col min="6" max="6" width="14" customWidth="1"/>
    <col min="7" max="7" width="17.42578125" hidden="1" customWidth="1"/>
    <col min="8" max="8" width="14.85546875" customWidth="1"/>
    <col min="9" max="9" width="14.140625" bestFit="1" customWidth="1"/>
    <col min="10" max="10" width="13.85546875" style="2" customWidth="1"/>
    <col min="11" max="11" width="13" customWidth="1"/>
    <col min="12" max="12" width="12.140625" customWidth="1"/>
    <col min="13" max="13" width="13.5703125" style="3" customWidth="1"/>
  </cols>
  <sheetData>
    <row r="1" spans="1:13" ht="20.25" customHeight="1">
      <c r="A1" s="725" t="s">
        <v>54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</row>
    <row r="2" spans="1:13" ht="18.75" customHeight="1">
      <c r="A2" s="725" t="s">
        <v>55</v>
      </c>
      <c r="B2" s="725"/>
      <c r="C2" s="725"/>
      <c r="D2" s="725"/>
      <c r="E2" s="725"/>
      <c r="F2" s="725"/>
      <c r="G2" s="725"/>
      <c r="H2" s="725"/>
      <c r="I2" s="725"/>
      <c r="J2" s="725"/>
      <c r="K2" s="725"/>
      <c r="L2" s="725"/>
      <c r="M2" s="725"/>
    </row>
    <row r="3" spans="1:13" ht="19.899999999999999" customHeight="1">
      <c r="A3" s="726" t="s">
        <v>274</v>
      </c>
      <c r="B3" s="726"/>
      <c r="C3" s="726"/>
      <c r="D3" s="726"/>
      <c r="E3" s="726"/>
      <c r="F3" s="726"/>
      <c r="G3" s="726"/>
      <c r="H3" s="726"/>
      <c r="I3" s="726"/>
      <c r="J3" s="726"/>
      <c r="K3" s="726"/>
      <c r="L3" s="726"/>
      <c r="M3" s="726"/>
    </row>
    <row r="4" spans="1:13" ht="19.899999999999999" customHeight="1">
      <c r="A4" s="726" t="s">
        <v>382</v>
      </c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  <c r="M4" s="726"/>
    </row>
    <row r="5" spans="1:13" ht="6" customHeight="1">
      <c r="A5" s="791"/>
      <c r="B5" s="791"/>
      <c r="C5" s="791"/>
      <c r="D5" s="791"/>
      <c r="E5" s="791"/>
      <c r="F5" s="791"/>
      <c r="G5" s="791"/>
      <c r="H5" s="791"/>
      <c r="I5" s="791"/>
      <c r="J5" s="791"/>
      <c r="K5" s="791"/>
      <c r="L5" s="791"/>
      <c r="M5" s="791"/>
    </row>
    <row r="6" spans="1:13" ht="19.899999999999999" customHeight="1">
      <c r="A6" s="793" t="s">
        <v>210</v>
      </c>
      <c r="B6" s="795" t="s">
        <v>0</v>
      </c>
      <c r="C6" s="799" t="s">
        <v>43</v>
      </c>
      <c r="D6" s="800"/>
      <c r="E6" s="800"/>
      <c r="F6" s="800"/>
      <c r="G6" s="800"/>
      <c r="H6" s="800"/>
      <c r="I6" s="800"/>
      <c r="J6" s="801"/>
      <c r="K6" s="802" t="s">
        <v>284</v>
      </c>
      <c r="L6" s="801"/>
      <c r="M6" s="797" t="s">
        <v>36</v>
      </c>
    </row>
    <row r="7" spans="1:13" ht="34.5" customHeight="1">
      <c r="A7" s="794"/>
      <c r="B7" s="796"/>
      <c r="C7" s="290" t="s">
        <v>2</v>
      </c>
      <c r="D7" s="290" t="s">
        <v>276</v>
      </c>
      <c r="E7" s="291" t="s">
        <v>58</v>
      </c>
      <c r="F7" s="290" t="s">
        <v>23</v>
      </c>
      <c r="G7" s="292" t="s">
        <v>59</v>
      </c>
      <c r="H7" s="293" t="s">
        <v>314</v>
      </c>
      <c r="I7" s="293" t="s">
        <v>41</v>
      </c>
      <c r="J7" s="294" t="s">
        <v>37</v>
      </c>
      <c r="K7" s="295" t="s">
        <v>288</v>
      </c>
      <c r="L7" s="296" t="s">
        <v>289</v>
      </c>
      <c r="M7" s="798"/>
    </row>
    <row r="8" spans="1:13" ht="31.5" customHeight="1">
      <c r="A8" s="452" t="s">
        <v>166</v>
      </c>
      <c r="B8" s="284" t="s">
        <v>167</v>
      </c>
      <c r="C8" s="285">
        <v>125040406</v>
      </c>
      <c r="D8" s="285"/>
      <c r="E8" s="285">
        <v>124807169</v>
      </c>
      <c r="F8" s="285">
        <v>84388625</v>
      </c>
      <c r="G8" s="285">
        <v>8282925.1899999985</v>
      </c>
      <c r="H8" s="285">
        <v>75042370.289999992</v>
      </c>
      <c r="I8" s="285">
        <v>74495915.459999993</v>
      </c>
      <c r="J8" s="285">
        <v>73665532.769999996</v>
      </c>
      <c r="K8" s="285">
        <v>9346254.7100000083</v>
      </c>
      <c r="L8" s="434">
        <v>49764798.710000008</v>
      </c>
      <c r="M8" s="286">
        <v>88.92474582919202</v>
      </c>
    </row>
    <row r="9" spans="1:13" ht="18" customHeight="1">
      <c r="A9" s="453" t="s">
        <v>168</v>
      </c>
      <c r="B9" s="73" t="s">
        <v>371</v>
      </c>
      <c r="C9" s="74">
        <v>82014910</v>
      </c>
      <c r="D9" s="74"/>
      <c r="E9" s="491">
        <v>80769265</v>
      </c>
      <c r="F9" s="491">
        <v>54154941</v>
      </c>
      <c r="G9" s="491">
        <v>5797127.8599999994</v>
      </c>
      <c r="H9" s="491">
        <v>49137087.229999997</v>
      </c>
      <c r="I9" s="492">
        <v>49134698.809999995</v>
      </c>
      <c r="J9" s="491">
        <v>49137087.229999997</v>
      </c>
      <c r="K9" s="491">
        <v>5017853.7700000033</v>
      </c>
      <c r="L9" s="493">
        <v>31632177.770000003</v>
      </c>
      <c r="M9" s="494">
        <v>90.734264173605141</v>
      </c>
    </row>
    <row r="10" spans="1:13" ht="16.5" customHeight="1">
      <c r="A10" s="454" t="s">
        <v>170</v>
      </c>
      <c r="B10" s="75" t="s">
        <v>169</v>
      </c>
      <c r="C10" s="76">
        <v>71448892</v>
      </c>
      <c r="D10" s="76"/>
      <c r="E10" s="495">
        <v>70374912</v>
      </c>
      <c r="F10" s="495">
        <v>45852174</v>
      </c>
      <c r="G10" s="495">
        <v>5393777.1699999999</v>
      </c>
      <c r="H10" s="495">
        <v>42897055.25</v>
      </c>
      <c r="I10" s="495">
        <v>42897055.25</v>
      </c>
      <c r="J10" s="495">
        <v>42897055.25</v>
      </c>
      <c r="K10" s="495">
        <v>2955118.75</v>
      </c>
      <c r="L10" s="496">
        <v>27477856.75</v>
      </c>
      <c r="M10" s="497">
        <v>93.555117473819237</v>
      </c>
    </row>
    <row r="11" spans="1:13" ht="15.75" customHeight="1">
      <c r="A11" s="454" t="s">
        <v>171</v>
      </c>
      <c r="B11" s="517" t="s">
        <v>372</v>
      </c>
      <c r="C11" s="76">
        <v>3449605</v>
      </c>
      <c r="D11" s="76"/>
      <c r="E11" s="495">
        <v>3142485</v>
      </c>
      <c r="F11" s="495">
        <v>1969723</v>
      </c>
      <c r="G11" s="495">
        <v>216206.27</v>
      </c>
      <c r="H11" s="495">
        <v>1582884.69</v>
      </c>
      <c r="I11" s="495">
        <v>1582884.69</v>
      </c>
      <c r="J11" s="495">
        <v>1582884.69</v>
      </c>
      <c r="K11" s="495">
        <v>386838.31000000006</v>
      </c>
      <c r="L11" s="496">
        <v>1559600.31</v>
      </c>
      <c r="M11" s="497">
        <v>80.360776109128039</v>
      </c>
    </row>
    <row r="12" spans="1:13" ht="18.75" customHeight="1">
      <c r="A12" s="454" t="s">
        <v>172</v>
      </c>
      <c r="B12" s="517" t="s">
        <v>373</v>
      </c>
      <c r="C12" s="76">
        <v>7116413</v>
      </c>
      <c r="D12" s="76"/>
      <c r="E12" s="495">
        <v>7251868</v>
      </c>
      <c r="F12" s="495">
        <v>6333044</v>
      </c>
      <c r="G12" s="495">
        <v>187144.42</v>
      </c>
      <c r="H12" s="495">
        <v>4657147.29</v>
      </c>
      <c r="I12" s="495">
        <v>4654759.87</v>
      </c>
      <c r="J12" s="495">
        <v>4657147.29</v>
      </c>
      <c r="K12" s="495">
        <v>1675896.71</v>
      </c>
      <c r="L12" s="496">
        <v>2594720.71</v>
      </c>
      <c r="M12" s="497">
        <v>73.537264070800703</v>
      </c>
    </row>
    <row r="13" spans="1:13" ht="18" customHeight="1">
      <c r="A13" s="454" t="s">
        <v>173</v>
      </c>
      <c r="B13" s="75" t="s">
        <v>174</v>
      </c>
      <c r="C13" s="76">
        <v>17802407</v>
      </c>
      <c r="D13" s="76"/>
      <c r="E13" s="495">
        <v>17450407</v>
      </c>
      <c r="F13" s="495">
        <v>11337313</v>
      </c>
      <c r="G13" s="495">
        <v>1324486.74</v>
      </c>
      <c r="H13" s="495">
        <v>10668516.130000001</v>
      </c>
      <c r="I13" s="495">
        <v>10668516.130000001</v>
      </c>
      <c r="J13" s="495">
        <v>10668516.130000001</v>
      </c>
      <c r="K13" s="495">
        <v>668796.86999999918</v>
      </c>
      <c r="L13" s="496">
        <v>6781890.8699999992</v>
      </c>
      <c r="M13" s="497">
        <v>94.100922590740865</v>
      </c>
    </row>
    <row r="14" spans="1:13" ht="18" customHeight="1">
      <c r="A14" s="454" t="s">
        <v>175</v>
      </c>
      <c r="B14" s="517" t="s">
        <v>357</v>
      </c>
      <c r="C14" s="76">
        <v>228000</v>
      </c>
      <c r="D14" s="76"/>
      <c r="E14" s="495">
        <v>228000</v>
      </c>
      <c r="F14" s="495">
        <v>152000</v>
      </c>
      <c r="G14" s="495">
        <v>18000</v>
      </c>
      <c r="H14" s="495">
        <v>147800</v>
      </c>
      <c r="I14" s="495">
        <v>147800</v>
      </c>
      <c r="J14" s="495">
        <v>147800</v>
      </c>
      <c r="K14" s="495">
        <v>4200</v>
      </c>
      <c r="L14" s="496">
        <v>80200</v>
      </c>
      <c r="M14" s="497">
        <v>97.236842105263165</v>
      </c>
    </row>
    <row r="15" spans="1:13" ht="16.5" customHeight="1">
      <c r="A15" s="454" t="s">
        <v>176</v>
      </c>
      <c r="B15" s="517" t="s">
        <v>335</v>
      </c>
      <c r="C15" s="76">
        <v>8322356</v>
      </c>
      <c r="D15" s="76"/>
      <c r="E15" s="495">
        <v>7913786</v>
      </c>
      <c r="F15" s="495">
        <v>5139683</v>
      </c>
      <c r="G15" s="495">
        <v>23279.02</v>
      </c>
      <c r="H15" s="495">
        <v>4475312.2699999996</v>
      </c>
      <c r="I15" s="495">
        <v>4475312.2699999996</v>
      </c>
      <c r="J15" s="495">
        <v>4475312.2699999996</v>
      </c>
      <c r="K15" s="495">
        <v>664370.73000000045</v>
      </c>
      <c r="L15" s="496">
        <v>3438473.7300000004</v>
      </c>
      <c r="M15" s="497">
        <v>87.073702210817274</v>
      </c>
    </row>
    <row r="16" spans="1:13" ht="15" customHeight="1">
      <c r="A16" s="454" t="s">
        <v>177</v>
      </c>
      <c r="B16" s="517" t="s">
        <v>358</v>
      </c>
      <c r="C16" s="76">
        <v>16672733</v>
      </c>
      <c r="D16" s="76"/>
      <c r="E16" s="495">
        <v>16578108</v>
      </c>
      <c r="F16" s="495">
        <v>11737085</v>
      </c>
      <c r="G16" s="495">
        <v>1119998.72</v>
      </c>
      <c r="H16" s="495">
        <v>9871571.8899999987</v>
      </c>
      <c r="I16" s="495">
        <v>9350202.6899999976</v>
      </c>
      <c r="J16" s="495">
        <v>8494795.790000001</v>
      </c>
      <c r="K16" s="495">
        <v>1865513.1100000013</v>
      </c>
      <c r="L16" s="496">
        <v>6706536.1100000013</v>
      </c>
      <c r="M16" s="497">
        <v>84.105822612684491</v>
      </c>
    </row>
    <row r="17" spans="1:14" ht="14.25" customHeight="1">
      <c r="A17" s="454" t="s">
        <v>178</v>
      </c>
      <c r="B17" s="517" t="s">
        <v>359</v>
      </c>
      <c r="C17" s="76">
        <v>0</v>
      </c>
      <c r="D17" s="76"/>
      <c r="E17" s="495">
        <v>885000</v>
      </c>
      <c r="F17" s="495">
        <v>885000</v>
      </c>
      <c r="G17" s="495">
        <v>0</v>
      </c>
      <c r="H17" s="495">
        <v>0</v>
      </c>
      <c r="I17" s="495">
        <v>0</v>
      </c>
      <c r="J17" s="495">
        <v>0</v>
      </c>
      <c r="K17" s="495">
        <v>885000</v>
      </c>
      <c r="L17" s="496">
        <v>885000</v>
      </c>
      <c r="M17" s="497">
        <v>83.894836182027987</v>
      </c>
    </row>
    <row r="18" spans="1:14" ht="15.75" customHeight="1">
      <c r="A18" s="454" t="s">
        <v>179</v>
      </c>
      <c r="B18" s="517" t="s">
        <v>360</v>
      </c>
      <c r="C18" s="76">
        <v>0</v>
      </c>
      <c r="D18" s="76"/>
      <c r="E18" s="495">
        <v>982603</v>
      </c>
      <c r="F18" s="495">
        <v>982603</v>
      </c>
      <c r="G18" s="495">
        <v>32.849999999999952</v>
      </c>
      <c r="H18" s="495">
        <v>742082.77</v>
      </c>
      <c r="I18" s="495">
        <v>719385.56</v>
      </c>
      <c r="J18" s="495">
        <v>742021.35000000009</v>
      </c>
      <c r="K18" s="495">
        <v>240520.22999999998</v>
      </c>
      <c r="L18" s="496">
        <v>240520.22999999998</v>
      </c>
      <c r="M18" s="497">
        <v>88.831776246700329</v>
      </c>
    </row>
    <row r="19" spans="1:14" ht="19.899999999999999" customHeight="1">
      <c r="A19" s="452" t="s">
        <v>180</v>
      </c>
      <c r="B19" s="284" t="s">
        <v>259</v>
      </c>
      <c r="C19" s="285">
        <v>3088498</v>
      </c>
      <c r="D19" s="285">
        <v>0</v>
      </c>
      <c r="E19" s="285">
        <v>3344430</v>
      </c>
      <c r="F19" s="285">
        <v>3198266</v>
      </c>
      <c r="G19" s="285">
        <v>68877.86</v>
      </c>
      <c r="H19" s="285">
        <v>2586292.6899999995</v>
      </c>
      <c r="I19" s="285">
        <v>2040211.4999999995</v>
      </c>
      <c r="J19" s="285">
        <v>1831786.87</v>
      </c>
      <c r="K19" s="285">
        <v>611973.31000000052</v>
      </c>
      <c r="L19" s="434">
        <v>758137.31000000052</v>
      </c>
      <c r="M19" s="287">
        <v>80.865465536637643</v>
      </c>
      <c r="N19" s="2"/>
    </row>
    <row r="20" spans="1:14" ht="15" customHeight="1">
      <c r="A20" s="454">
        <v>100</v>
      </c>
      <c r="B20" s="517" t="s">
        <v>181</v>
      </c>
      <c r="C20" s="76">
        <v>71025</v>
      </c>
      <c r="D20" s="76"/>
      <c r="E20" s="495">
        <v>93393</v>
      </c>
      <c r="F20" s="495">
        <v>93393</v>
      </c>
      <c r="G20" s="495">
        <v>1196.2</v>
      </c>
      <c r="H20" s="495">
        <v>58111.770000000004</v>
      </c>
      <c r="I20" s="495">
        <v>19848.489999999998</v>
      </c>
      <c r="J20" s="495">
        <v>19741.489999999998</v>
      </c>
      <c r="K20" s="495">
        <v>35281.229999999996</v>
      </c>
      <c r="L20" s="496">
        <v>35281.229999999996</v>
      </c>
      <c r="M20" s="403">
        <v>62.222832546336448</v>
      </c>
    </row>
    <row r="21" spans="1:14" ht="15" customHeight="1">
      <c r="A21" s="454" t="s">
        <v>183</v>
      </c>
      <c r="B21" s="516" t="s">
        <v>249</v>
      </c>
      <c r="C21" s="76">
        <v>1880203</v>
      </c>
      <c r="D21" s="76"/>
      <c r="E21" s="495">
        <v>1671758</v>
      </c>
      <c r="F21" s="495">
        <v>1581286</v>
      </c>
      <c r="G21" s="495">
        <v>34466.720000000001</v>
      </c>
      <c r="H21" s="495">
        <v>1206208.3799999999</v>
      </c>
      <c r="I21" s="495">
        <v>1179411.2799999998</v>
      </c>
      <c r="J21" s="495">
        <v>1011085.2499999999</v>
      </c>
      <c r="K21" s="495">
        <v>375077.62000000011</v>
      </c>
      <c r="L21" s="496">
        <v>465549.62000000011</v>
      </c>
      <c r="M21" s="403">
        <v>76.280216229069239</v>
      </c>
    </row>
    <row r="22" spans="1:14" ht="15" customHeight="1">
      <c r="A22" s="454" t="s">
        <v>211</v>
      </c>
      <c r="B22" s="516" t="s">
        <v>312</v>
      </c>
      <c r="C22" s="76">
        <v>6923</v>
      </c>
      <c r="D22" s="76"/>
      <c r="E22" s="495">
        <v>11593</v>
      </c>
      <c r="F22" s="495">
        <v>11593</v>
      </c>
      <c r="G22" s="495">
        <v>1196.69</v>
      </c>
      <c r="H22" s="495">
        <v>9694.02</v>
      </c>
      <c r="I22" s="495">
        <v>6952.99</v>
      </c>
      <c r="J22" s="495">
        <v>6888.79</v>
      </c>
      <c r="K22" s="495">
        <v>1898.9799999999996</v>
      </c>
      <c r="L22" s="496">
        <v>1898.9799999999996</v>
      </c>
      <c r="M22" s="403">
        <v>83.619598033295958</v>
      </c>
    </row>
    <row r="23" spans="1:14" ht="15" customHeight="1">
      <c r="A23" s="454" t="s">
        <v>184</v>
      </c>
      <c r="B23" s="516" t="s">
        <v>251</v>
      </c>
      <c r="C23" s="76">
        <v>15000</v>
      </c>
      <c r="D23" s="76"/>
      <c r="E23" s="495">
        <v>5725</v>
      </c>
      <c r="F23" s="495">
        <v>5725</v>
      </c>
      <c r="G23" s="495">
        <v>0</v>
      </c>
      <c r="H23" s="495">
        <v>2382.25</v>
      </c>
      <c r="I23" s="495">
        <v>1178.24</v>
      </c>
      <c r="J23" s="495">
        <v>1178.24</v>
      </c>
      <c r="K23" s="495">
        <v>3342.75</v>
      </c>
      <c r="L23" s="496">
        <v>3342.75</v>
      </c>
      <c r="M23" s="403">
        <v>41.611353711790393</v>
      </c>
    </row>
    <row r="24" spans="1:14" ht="15" customHeight="1">
      <c r="A24" s="454" t="s">
        <v>185</v>
      </c>
      <c r="B24" s="516" t="s">
        <v>334</v>
      </c>
      <c r="C24" s="76">
        <v>210000</v>
      </c>
      <c r="D24" s="76"/>
      <c r="E24" s="495">
        <v>122269</v>
      </c>
      <c r="F24" s="495">
        <v>122269</v>
      </c>
      <c r="G24" s="495">
        <v>13493</v>
      </c>
      <c r="H24" s="495">
        <v>67707</v>
      </c>
      <c r="I24" s="495">
        <v>67708</v>
      </c>
      <c r="J24" s="495">
        <v>65056</v>
      </c>
      <c r="K24" s="495">
        <v>54562</v>
      </c>
      <c r="L24" s="496">
        <v>54562</v>
      </c>
      <c r="M24" s="403">
        <v>55.375442671486638</v>
      </c>
    </row>
    <row r="25" spans="1:14" ht="15" customHeight="1">
      <c r="A25" s="454" t="s">
        <v>187</v>
      </c>
      <c r="B25" s="516" t="s">
        <v>361</v>
      </c>
      <c r="C25" s="76">
        <v>123336</v>
      </c>
      <c r="D25" s="76"/>
      <c r="E25" s="495">
        <v>92449</v>
      </c>
      <c r="F25" s="495">
        <v>92449</v>
      </c>
      <c r="G25" s="495">
        <v>5696.4600000000009</v>
      </c>
      <c r="H25" s="495">
        <v>30076.27</v>
      </c>
      <c r="I25" s="495">
        <v>21074.71</v>
      </c>
      <c r="J25" s="495">
        <v>15800.130000000001</v>
      </c>
      <c r="K25" s="495">
        <v>62372.729999999996</v>
      </c>
      <c r="L25" s="496">
        <v>62372.729999999996</v>
      </c>
      <c r="M25" s="403">
        <v>32.532823502687968</v>
      </c>
    </row>
    <row r="26" spans="1:14" ht="15" customHeight="1">
      <c r="A26" s="454">
        <v>160</v>
      </c>
      <c r="B26" s="516" t="s">
        <v>362</v>
      </c>
      <c r="C26" s="76">
        <v>274019</v>
      </c>
      <c r="D26" s="76"/>
      <c r="E26" s="495">
        <v>550505</v>
      </c>
      <c r="F26" s="495">
        <v>550505</v>
      </c>
      <c r="G26" s="495">
        <v>632.33999999999992</v>
      </c>
      <c r="H26" s="495">
        <v>534516.86</v>
      </c>
      <c r="I26" s="495">
        <v>210056.84000000003</v>
      </c>
      <c r="J26" s="495">
        <v>179268.85</v>
      </c>
      <c r="K26" s="495">
        <v>15988.140000000014</v>
      </c>
      <c r="L26" s="496">
        <v>15988.140000000014</v>
      </c>
      <c r="M26" s="403">
        <v>97.095732100525879</v>
      </c>
    </row>
    <row r="27" spans="1:14" ht="15" customHeight="1">
      <c r="A27" s="455">
        <v>170</v>
      </c>
      <c r="B27" s="518" t="s">
        <v>374</v>
      </c>
      <c r="C27" s="76">
        <v>312000</v>
      </c>
      <c r="D27" s="76"/>
      <c r="E27" s="495">
        <v>117970</v>
      </c>
      <c r="F27" s="495">
        <v>62278</v>
      </c>
      <c r="G27" s="495">
        <v>3965.41</v>
      </c>
      <c r="H27" s="495">
        <v>39760.62999999999</v>
      </c>
      <c r="I27" s="495">
        <v>43210.63</v>
      </c>
      <c r="J27" s="495">
        <v>25177.58</v>
      </c>
      <c r="K27" s="495">
        <v>22517.37000000001</v>
      </c>
      <c r="L27" s="496">
        <v>78209.37000000001</v>
      </c>
      <c r="M27" s="403">
        <v>63.843781110504494</v>
      </c>
    </row>
    <row r="28" spans="1:14" ht="15.75" customHeight="1">
      <c r="A28" s="454" t="s">
        <v>189</v>
      </c>
      <c r="B28" s="517" t="s">
        <v>339</v>
      </c>
      <c r="C28" s="76">
        <v>195992</v>
      </c>
      <c r="D28" s="76"/>
      <c r="E28" s="495">
        <v>266327</v>
      </c>
      <c r="F28" s="495">
        <v>266327</v>
      </c>
      <c r="G28" s="495">
        <v>4617.76</v>
      </c>
      <c r="H28" s="495">
        <v>230735.90000000002</v>
      </c>
      <c r="I28" s="495">
        <v>144450.72</v>
      </c>
      <c r="J28" s="495">
        <v>133295.47999999998</v>
      </c>
      <c r="K28" s="495">
        <v>35591.099999999977</v>
      </c>
      <c r="L28" s="496">
        <v>35591.099999999977</v>
      </c>
      <c r="M28" s="403">
        <v>86.636315506876898</v>
      </c>
    </row>
    <row r="29" spans="1:14" ht="15" customHeight="1">
      <c r="A29" s="3">
        <v>190</v>
      </c>
      <c r="B29" s="517" t="s">
        <v>363</v>
      </c>
      <c r="C29" s="76">
        <v>0</v>
      </c>
      <c r="D29" s="76"/>
      <c r="E29" s="495">
        <v>412441</v>
      </c>
      <c r="F29" s="495">
        <v>412441</v>
      </c>
      <c r="G29" s="495">
        <v>3613.2799999999997</v>
      </c>
      <c r="H29" s="495">
        <v>407099.61</v>
      </c>
      <c r="I29" s="495">
        <v>346319.6</v>
      </c>
      <c r="J29" s="495">
        <v>374295.06</v>
      </c>
      <c r="K29" s="495">
        <v>5341.390000000014</v>
      </c>
      <c r="L29" s="496">
        <v>5341.390000000014</v>
      </c>
      <c r="M29" s="403">
        <v>98.704932341837988</v>
      </c>
    </row>
    <row r="30" spans="1:14" ht="19.899999999999999" customHeight="1">
      <c r="A30" s="452" t="s">
        <v>190</v>
      </c>
      <c r="B30" s="284" t="s">
        <v>277</v>
      </c>
      <c r="C30" s="285">
        <v>1027428</v>
      </c>
      <c r="D30" s="285">
        <v>0</v>
      </c>
      <c r="E30" s="285">
        <v>1448133</v>
      </c>
      <c r="F30" s="285">
        <v>1448133</v>
      </c>
      <c r="G30" s="285">
        <v>53406.429999999993</v>
      </c>
      <c r="H30" s="285">
        <v>1061357.9309999999</v>
      </c>
      <c r="I30" s="285">
        <v>828010.69</v>
      </c>
      <c r="J30" s="285">
        <v>799333.14</v>
      </c>
      <c r="K30" s="285">
        <v>386775.06900000013</v>
      </c>
      <c r="L30" s="434">
        <v>386775.06900000013</v>
      </c>
      <c r="M30" s="326">
        <v>73.29146777264242</v>
      </c>
    </row>
    <row r="31" spans="1:14" ht="15" customHeight="1">
      <c r="A31" s="454" t="s">
        <v>191</v>
      </c>
      <c r="B31" s="75" t="s">
        <v>192</v>
      </c>
      <c r="C31" s="76">
        <v>61924</v>
      </c>
      <c r="D31" s="76"/>
      <c r="E31" s="495">
        <v>44789</v>
      </c>
      <c r="F31" s="495">
        <v>44789</v>
      </c>
      <c r="G31" s="495">
        <v>1116.07</v>
      </c>
      <c r="H31" s="495">
        <v>21372.43</v>
      </c>
      <c r="I31" s="495">
        <v>17486.22</v>
      </c>
      <c r="J31" s="495">
        <v>12283.970000000001</v>
      </c>
      <c r="K31" s="495">
        <v>23416.57</v>
      </c>
      <c r="L31" s="496">
        <v>23416.57</v>
      </c>
      <c r="M31" s="403">
        <v>47.718033445712116</v>
      </c>
    </row>
    <row r="32" spans="1:14" ht="15" customHeight="1">
      <c r="A32" s="454" t="s">
        <v>193</v>
      </c>
      <c r="B32" s="76" t="s">
        <v>194</v>
      </c>
      <c r="C32" s="76">
        <v>43200</v>
      </c>
      <c r="D32" s="76"/>
      <c r="E32" s="495">
        <v>23059</v>
      </c>
      <c r="F32" s="495">
        <v>23059</v>
      </c>
      <c r="G32" s="495">
        <v>3296.39</v>
      </c>
      <c r="H32" s="495">
        <v>10741.610000000002</v>
      </c>
      <c r="I32" s="495">
        <v>7757.66</v>
      </c>
      <c r="J32" s="495">
        <v>5215.3900000000003</v>
      </c>
      <c r="K32" s="495">
        <v>12317.389999999998</v>
      </c>
      <c r="L32" s="496">
        <v>12317.389999999998</v>
      </c>
      <c r="M32" s="403">
        <v>46.583156251355227</v>
      </c>
    </row>
    <row r="33" spans="1:13" ht="15" customHeight="1">
      <c r="A33" s="454" t="s">
        <v>195</v>
      </c>
      <c r="B33" s="516" t="s">
        <v>341</v>
      </c>
      <c r="C33" s="76">
        <v>236371</v>
      </c>
      <c r="D33" s="76"/>
      <c r="E33" s="495">
        <v>242761</v>
      </c>
      <c r="F33" s="495">
        <v>242761</v>
      </c>
      <c r="G33" s="495">
        <v>2517.3199999999997</v>
      </c>
      <c r="H33" s="495">
        <v>172094.98999999996</v>
      </c>
      <c r="I33" s="495">
        <v>119757.83</v>
      </c>
      <c r="J33" s="495">
        <v>116874.01000000002</v>
      </c>
      <c r="K33" s="495">
        <v>70666.010000000038</v>
      </c>
      <c r="L33" s="496">
        <v>70666.010000000038</v>
      </c>
      <c r="M33" s="403">
        <v>70.890707321192437</v>
      </c>
    </row>
    <row r="34" spans="1:13" ht="15" customHeight="1">
      <c r="A34" s="454" t="s">
        <v>196</v>
      </c>
      <c r="B34" s="516" t="s">
        <v>336</v>
      </c>
      <c r="C34" s="76">
        <v>57364</v>
      </c>
      <c r="D34" s="76"/>
      <c r="E34" s="495">
        <v>85540</v>
      </c>
      <c r="F34" s="495">
        <v>85540</v>
      </c>
      <c r="G34" s="495">
        <v>43.66</v>
      </c>
      <c r="H34" s="495">
        <v>76545.869999999981</v>
      </c>
      <c r="I34" s="495">
        <v>76545.87</v>
      </c>
      <c r="J34" s="495">
        <v>75144.7</v>
      </c>
      <c r="K34" s="495">
        <v>8994.1300000000192</v>
      </c>
      <c r="L34" s="496">
        <v>8994.1300000000192</v>
      </c>
      <c r="M34" s="403">
        <v>89.485468786532593</v>
      </c>
    </row>
    <row r="35" spans="1:13" ht="15" customHeight="1">
      <c r="A35" s="454" t="s">
        <v>197</v>
      </c>
      <c r="B35" s="516" t="s">
        <v>375</v>
      </c>
      <c r="C35" s="76">
        <v>123034</v>
      </c>
      <c r="D35" s="76"/>
      <c r="E35" s="495">
        <v>112992</v>
      </c>
      <c r="F35" s="495">
        <v>112992</v>
      </c>
      <c r="G35" s="495">
        <v>11935.789999999999</v>
      </c>
      <c r="H35" s="495">
        <v>84465.84</v>
      </c>
      <c r="I35" s="495">
        <v>73949.09</v>
      </c>
      <c r="J35" s="495">
        <v>62031.17</v>
      </c>
      <c r="K35" s="495">
        <v>28526.160000000003</v>
      </c>
      <c r="L35" s="496">
        <v>28526.160000000003</v>
      </c>
      <c r="M35" s="403">
        <v>74.753823279524212</v>
      </c>
    </row>
    <row r="36" spans="1:13" ht="15" customHeight="1">
      <c r="A36" s="454" t="s">
        <v>198</v>
      </c>
      <c r="B36" s="516" t="s">
        <v>343</v>
      </c>
      <c r="C36" s="76">
        <v>87709</v>
      </c>
      <c r="D36" s="76"/>
      <c r="E36" s="495">
        <v>213338</v>
      </c>
      <c r="F36" s="495">
        <v>213338</v>
      </c>
      <c r="G36" s="495">
        <v>7333.4400000000005</v>
      </c>
      <c r="H36" s="495">
        <v>140086.86000000002</v>
      </c>
      <c r="I36" s="495">
        <v>119987.94</v>
      </c>
      <c r="J36" s="495">
        <v>98989.920000000013</v>
      </c>
      <c r="K36" s="495">
        <v>73251.139999999985</v>
      </c>
      <c r="L36" s="496">
        <v>73251.139999999985</v>
      </c>
      <c r="M36" s="403">
        <v>65.664279218892091</v>
      </c>
    </row>
    <row r="37" spans="1:13" ht="15" customHeight="1">
      <c r="A37" s="454" t="s">
        <v>199</v>
      </c>
      <c r="B37" s="76" t="s">
        <v>200</v>
      </c>
      <c r="C37" s="76">
        <v>125332</v>
      </c>
      <c r="D37" s="76"/>
      <c r="E37" s="495">
        <v>98845</v>
      </c>
      <c r="F37" s="495">
        <v>98845</v>
      </c>
      <c r="G37" s="495">
        <v>2950.07</v>
      </c>
      <c r="H37" s="495">
        <v>74844.600000000006</v>
      </c>
      <c r="I37" s="495">
        <v>62339.009999999995</v>
      </c>
      <c r="J37" s="495">
        <v>55455.149999999994</v>
      </c>
      <c r="K37" s="495">
        <v>24000.399999999994</v>
      </c>
      <c r="L37" s="496">
        <v>24000.399999999994</v>
      </c>
      <c r="M37" s="403">
        <v>75.719156254742288</v>
      </c>
    </row>
    <row r="38" spans="1:13" ht="15" customHeight="1">
      <c r="A38" s="454" t="s">
        <v>201</v>
      </c>
      <c r="B38" s="516" t="s">
        <v>344</v>
      </c>
      <c r="C38" s="76">
        <v>194139</v>
      </c>
      <c r="D38" s="76"/>
      <c r="E38" s="495">
        <v>284906</v>
      </c>
      <c r="F38" s="495">
        <v>284906</v>
      </c>
      <c r="G38" s="495">
        <v>15014</v>
      </c>
      <c r="H38" s="495">
        <v>159278.74000000002</v>
      </c>
      <c r="I38" s="495">
        <v>120797.55999999998</v>
      </c>
      <c r="J38" s="495">
        <v>86558.87</v>
      </c>
      <c r="K38" s="495">
        <v>125627.25999999998</v>
      </c>
      <c r="L38" s="496">
        <v>125627.25999999998</v>
      </c>
      <c r="M38" s="403">
        <v>55.905716271331606</v>
      </c>
    </row>
    <row r="39" spans="1:13" ht="15.75" customHeight="1">
      <c r="A39" s="454" t="s">
        <v>202</v>
      </c>
      <c r="B39" s="76" t="s">
        <v>203</v>
      </c>
      <c r="C39" s="76">
        <v>98355</v>
      </c>
      <c r="D39" s="76"/>
      <c r="E39" s="495">
        <v>96728</v>
      </c>
      <c r="F39" s="495">
        <v>96728</v>
      </c>
      <c r="G39" s="495">
        <v>3866.74</v>
      </c>
      <c r="H39" s="495">
        <v>80974.8</v>
      </c>
      <c r="I39" s="495">
        <v>73420.08</v>
      </c>
      <c r="J39" s="495">
        <v>65171.839999999997</v>
      </c>
      <c r="K39" s="495">
        <v>15753.199999999997</v>
      </c>
      <c r="L39" s="496">
        <v>15753.199999999997</v>
      </c>
      <c r="M39" s="403">
        <v>83.71391944421471</v>
      </c>
    </row>
    <row r="40" spans="1:13" ht="16.5" customHeight="1">
      <c r="A40" s="454">
        <v>290</v>
      </c>
      <c r="B40" s="516" t="s">
        <v>364</v>
      </c>
      <c r="C40" s="76">
        <v>0</v>
      </c>
      <c r="D40" s="76"/>
      <c r="E40" s="495">
        <v>245175</v>
      </c>
      <c r="F40" s="495">
        <v>245175</v>
      </c>
      <c r="G40" s="495">
        <v>5332.95</v>
      </c>
      <c r="H40" s="495">
        <v>240952.19099999996</v>
      </c>
      <c r="I40" s="495">
        <v>155969.43</v>
      </c>
      <c r="J40" s="495">
        <v>221608.12</v>
      </c>
      <c r="K40" s="495">
        <v>4222.8090000000375</v>
      </c>
      <c r="L40" s="496">
        <v>4222.8090000000375</v>
      </c>
      <c r="M40" s="403">
        <v>98.277634750688279</v>
      </c>
    </row>
    <row r="41" spans="1:13" ht="19.899999999999999" customHeight="1">
      <c r="A41" s="452">
        <v>4</v>
      </c>
      <c r="B41" s="285" t="s">
        <v>365</v>
      </c>
      <c r="C41" s="285">
        <v>2318000</v>
      </c>
      <c r="D41" s="285"/>
      <c r="E41" s="285">
        <v>2084180</v>
      </c>
      <c r="F41" s="285">
        <v>2084180</v>
      </c>
      <c r="G41" s="285">
        <v>107015.5</v>
      </c>
      <c r="H41" s="285">
        <v>1525893.4100000001</v>
      </c>
      <c r="I41" s="285">
        <v>904189.16</v>
      </c>
      <c r="J41" s="285">
        <v>757272.38</v>
      </c>
      <c r="K41" s="285">
        <v>558286.58999999985</v>
      </c>
      <c r="L41" s="434">
        <v>558286.58999999985</v>
      </c>
      <c r="M41" s="287">
        <v>73.213129864023259</v>
      </c>
    </row>
    <row r="42" spans="1:13" ht="14.25" customHeight="1">
      <c r="A42" s="454">
        <v>430</v>
      </c>
      <c r="B42" s="516" t="s">
        <v>366</v>
      </c>
      <c r="C42" s="76">
        <v>2318000</v>
      </c>
      <c r="D42" s="76"/>
      <c r="E42" s="495">
        <v>2016750</v>
      </c>
      <c r="F42" s="495">
        <v>2016750</v>
      </c>
      <c r="G42" s="495">
        <v>107015.5</v>
      </c>
      <c r="H42" s="495">
        <v>1464112.7000000002</v>
      </c>
      <c r="I42" s="495">
        <v>902301.61</v>
      </c>
      <c r="J42" s="495">
        <v>695929.67</v>
      </c>
      <c r="K42" s="495">
        <v>552637.29999999981</v>
      </c>
      <c r="L42" s="496">
        <v>552637.29999999981</v>
      </c>
      <c r="M42" s="403">
        <v>72.597629850006214</v>
      </c>
    </row>
    <row r="43" spans="1:13" ht="15" customHeight="1">
      <c r="A43" s="454">
        <v>490</v>
      </c>
      <c r="B43" s="516" t="s">
        <v>367</v>
      </c>
      <c r="C43" s="76">
        <v>0</v>
      </c>
      <c r="D43" s="76"/>
      <c r="E43" s="495">
        <v>67430</v>
      </c>
      <c r="F43" s="495">
        <v>67430</v>
      </c>
      <c r="G43" s="495">
        <v>0</v>
      </c>
      <c r="H43" s="495">
        <v>61780.710000000006</v>
      </c>
      <c r="I43" s="495">
        <v>1887.55</v>
      </c>
      <c r="J43" s="495">
        <v>61342.71</v>
      </c>
      <c r="K43" s="495">
        <v>5649.2899999999936</v>
      </c>
      <c r="L43" s="496">
        <v>5649.2899999999936</v>
      </c>
      <c r="M43" s="403">
        <v>91.621993178110642</v>
      </c>
    </row>
    <row r="44" spans="1:13" ht="23.25" customHeight="1">
      <c r="A44" s="452" t="s">
        <v>204</v>
      </c>
      <c r="B44" s="284" t="s">
        <v>39</v>
      </c>
      <c r="C44" s="285">
        <v>1666238</v>
      </c>
      <c r="D44" s="285"/>
      <c r="E44" s="285">
        <v>1381658</v>
      </c>
      <c r="F44" s="285">
        <v>1342270</v>
      </c>
      <c r="G44" s="285">
        <v>28290.620000000003</v>
      </c>
      <c r="H44" s="285">
        <v>853533.16</v>
      </c>
      <c r="I44" s="285">
        <v>817006.6100000001</v>
      </c>
      <c r="J44" s="285">
        <v>812839.51</v>
      </c>
      <c r="K44" s="285">
        <v>488736.83999999997</v>
      </c>
      <c r="L44" s="434">
        <v>528124.84</v>
      </c>
      <c r="M44" s="287">
        <v>63.588783180731149</v>
      </c>
    </row>
    <row r="45" spans="1:13" ht="15" customHeight="1">
      <c r="A45" s="454">
        <v>600</v>
      </c>
      <c r="B45" s="517" t="s">
        <v>205</v>
      </c>
      <c r="C45" s="76">
        <v>118164</v>
      </c>
      <c r="D45" s="76"/>
      <c r="E45" s="495">
        <v>118164</v>
      </c>
      <c r="F45" s="495">
        <v>78776</v>
      </c>
      <c r="G45" s="495">
        <v>3373.87</v>
      </c>
      <c r="H45" s="495">
        <v>26990.959999999995</v>
      </c>
      <c r="I45" s="495">
        <v>26990.959999999999</v>
      </c>
      <c r="J45" s="495">
        <v>26990.959999999999</v>
      </c>
      <c r="K45" s="495">
        <v>51785.040000000008</v>
      </c>
      <c r="L45" s="496">
        <v>91173.040000000008</v>
      </c>
      <c r="M45" s="403">
        <v>34.262922717578952</v>
      </c>
    </row>
    <row r="46" spans="1:13" ht="15" customHeight="1">
      <c r="A46" s="454" t="s">
        <v>206</v>
      </c>
      <c r="B46" s="516" t="s">
        <v>368</v>
      </c>
      <c r="C46" s="76">
        <v>846224</v>
      </c>
      <c r="D46" s="76"/>
      <c r="E46" s="495">
        <v>844424</v>
      </c>
      <c r="F46" s="495">
        <v>844424</v>
      </c>
      <c r="G46" s="495">
        <v>9623.1299999999992</v>
      </c>
      <c r="H46" s="495">
        <v>736046.38</v>
      </c>
      <c r="I46" s="495">
        <v>725451.58000000007</v>
      </c>
      <c r="J46" s="495">
        <v>736046.38</v>
      </c>
      <c r="K46" s="495">
        <v>108377.62</v>
      </c>
      <c r="L46" s="496">
        <v>108377.62</v>
      </c>
      <c r="M46" s="403">
        <v>87.165497427832463</v>
      </c>
    </row>
    <row r="47" spans="1:13" ht="15" customHeight="1">
      <c r="A47" s="454">
        <v>620</v>
      </c>
      <c r="B47" s="76" t="s">
        <v>207</v>
      </c>
      <c r="C47" s="76">
        <v>355584</v>
      </c>
      <c r="D47" s="76"/>
      <c r="E47" s="495">
        <v>151404</v>
      </c>
      <c r="F47" s="495">
        <v>151404</v>
      </c>
      <c r="G47" s="495">
        <v>15293.62</v>
      </c>
      <c r="H47" s="495">
        <v>69357.69</v>
      </c>
      <c r="I47" s="495">
        <v>63664.07</v>
      </c>
      <c r="J47" s="495">
        <v>48902.17</v>
      </c>
      <c r="K47" s="495">
        <v>82046.31</v>
      </c>
      <c r="L47" s="496">
        <v>82046.31</v>
      </c>
      <c r="M47" s="403">
        <v>45.809681382262028</v>
      </c>
    </row>
    <row r="48" spans="1:13" ht="15" customHeight="1">
      <c r="A48" s="454">
        <v>640</v>
      </c>
      <c r="B48" s="516" t="s">
        <v>376</v>
      </c>
      <c r="C48" s="76">
        <v>159266</v>
      </c>
      <c r="D48" s="76"/>
      <c r="E48" s="495">
        <v>159266</v>
      </c>
      <c r="F48" s="495">
        <v>159266</v>
      </c>
      <c r="G48" s="495">
        <v>0</v>
      </c>
      <c r="H48" s="495">
        <v>0</v>
      </c>
      <c r="I48" s="495"/>
      <c r="J48" s="495">
        <v>0</v>
      </c>
      <c r="K48" s="495"/>
      <c r="L48" s="496"/>
      <c r="M48" s="403"/>
    </row>
    <row r="49" spans="1:17" ht="15" customHeight="1">
      <c r="A49" s="454" t="s">
        <v>208</v>
      </c>
      <c r="B49" s="517" t="s">
        <v>369</v>
      </c>
      <c r="C49" s="76">
        <v>187000</v>
      </c>
      <c r="D49" s="76"/>
      <c r="E49" s="495">
        <v>102400</v>
      </c>
      <c r="F49" s="495">
        <v>102400</v>
      </c>
      <c r="G49" s="495">
        <v>0</v>
      </c>
      <c r="H49" s="495">
        <v>20788.13</v>
      </c>
      <c r="I49" s="495">
        <v>900</v>
      </c>
      <c r="J49" s="495">
        <v>900</v>
      </c>
      <c r="K49" s="495">
        <v>81611.87</v>
      </c>
      <c r="L49" s="496">
        <v>81611.87</v>
      </c>
      <c r="M49" s="403">
        <v>20.300908203125001</v>
      </c>
    </row>
    <row r="50" spans="1:17" ht="14.25" customHeight="1">
      <c r="A50" s="454">
        <v>690</v>
      </c>
      <c r="B50" s="516" t="s">
        <v>370</v>
      </c>
      <c r="C50" s="76">
        <v>0</v>
      </c>
      <c r="D50" s="76"/>
      <c r="E50" s="495">
        <v>6000</v>
      </c>
      <c r="F50" s="495">
        <v>6000</v>
      </c>
      <c r="G50" s="495">
        <v>0</v>
      </c>
      <c r="H50" s="495">
        <v>350</v>
      </c>
      <c r="I50" s="495">
        <v>0</v>
      </c>
      <c r="J50" s="495">
        <v>0</v>
      </c>
      <c r="K50" s="495">
        <v>5650</v>
      </c>
      <c r="L50" s="496">
        <v>5650</v>
      </c>
      <c r="M50" s="403">
        <v>5.833333333333333</v>
      </c>
    </row>
    <row r="51" spans="1:17" ht="28.5" customHeight="1">
      <c r="A51" s="456" t="s">
        <v>12</v>
      </c>
      <c r="B51" s="288" t="s">
        <v>209</v>
      </c>
      <c r="C51" s="556">
        <v>133140570</v>
      </c>
      <c r="D51" s="556">
        <v>0</v>
      </c>
      <c r="E51" s="591">
        <v>133065570</v>
      </c>
      <c r="F51" s="591">
        <v>92461474</v>
      </c>
      <c r="G51" s="591">
        <v>8540515.5999999978</v>
      </c>
      <c r="H51" s="591">
        <v>81069448.480999991</v>
      </c>
      <c r="I51" s="591">
        <v>79085334.419999987</v>
      </c>
      <c r="J51" s="591">
        <v>77866764.670000002</v>
      </c>
      <c r="K51" s="591">
        <v>11392025.519000009</v>
      </c>
      <c r="L51" s="592">
        <v>51996121.519000009</v>
      </c>
      <c r="M51" s="289">
        <v>87.679165141797327</v>
      </c>
    </row>
    <row r="52" spans="1:17" ht="9.75" hidden="1" customHeight="1">
      <c r="A52" s="4"/>
      <c r="B52" s="254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6"/>
    </row>
    <row r="53" spans="1:17" ht="18.75" customHeight="1">
      <c r="A53" s="792" t="s">
        <v>212</v>
      </c>
      <c r="B53" s="792"/>
      <c r="C53" s="792"/>
      <c r="D53" s="78"/>
      <c r="E53" s="18"/>
      <c r="F53" s="18"/>
      <c r="G53" s="18"/>
      <c r="J53" s="153"/>
      <c r="K53" s="18"/>
      <c r="L53" s="18"/>
      <c r="M53" s="175"/>
      <c r="O53" s="79" t="s">
        <v>12</v>
      </c>
      <c r="Q53" t="s">
        <v>12</v>
      </c>
    </row>
    <row r="54" spans="1:17" ht="19.899999999999999" customHeight="1">
      <c r="E54" s="5"/>
      <c r="F54" s="42"/>
      <c r="G54" s="5"/>
      <c r="H54" s="42"/>
      <c r="I54" s="42" t="s">
        <v>12</v>
      </c>
      <c r="J54" s="42"/>
      <c r="K54" s="5"/>
      <c r="L54" s="5"/>
      <c r="M54" s="176"/>
    </row>
    <row r="55" spans="1:17" ht="19.899999999999999" customHeight="1">
      <c r="A55" s="93"/>
      <c r="B55" s="5"/>
      <c r="C55" s="5"/>
      <c r="D55" s="5"/>
      <c r="E55" s="5"/>
      <c r="F55" s="5"/>
      <c r="G55" s="542"/>
      <c r="I55" s="18" t="s">
        <v>12</v>
      </c>
      <c r="J55" s="333"/>
      <c r="K55" s="5"/>
      <c r="L55" s="5"/>
      <c r="M55" s="93"/>
    </row>
    <row r="56" spans="1:17" ht="19.899999999999999" customHeight="1">
      <c r="A56" s="93"/>
      <c r="B56" s="5"/>
      <c r="C56" s="5"/>
      <c r="D56" s="5"/>
      <c r="E56" s="42"/>
      <c r="F56" s="5"/>
      <c r="G56" s="5"/>
      <c r="H56" s="5"/>
      <c r="I56" s="5"/>
      <c r="J56" s="42"/>
      <c r="K56" s="5"/>
      <c r="L56" s="5"/>
      <c r="M56" s="93"/>
    </row>
    <row r="57" spans="1:17" ht="19.899999999999999" customHeight="1">
      <c r="A57" s="93"/>
      <c r="B57" s="5"/>
      <c r="C57" s="5"/>
      <c r="D57" s="5"/>
      <c r="E57" s="5"/>
      <c r="F57" s="5"/>
      <c r="G57" s="5"/>
      <c r="H57" s="5"/>
      <c r="I57" s="5"/>
      <c r="J57" s="42"/>
      <c r="K57" s="5"/>
      <c r="L57" s="5"/>
      <c r="M57" s="93"/>
    </row>
    <row r="58" spans="1:17" ht="19.899999999999999" customHeight="1">
      <c r="A58" s="93"/>
      <c r="B58" s="5"/>
      <c r="C58" s="5"/>
      <c r="D58" s="5"/>
      <c r="E58" s="42" t="s">
        <v>12</v>
      </c>
      <c r="F58" s="5"/>
      <c r="G58" s="5"/>
      <c r="H58" s="5"/>
      <c r="I58" s="5"/>
      <c r="J58" s="42"/>
      <c r="K58" s="5"/>
      <c r="L58" s="5"/>
      <c r="M58" s="93"/>
    </row>
    <row r="59" spans="1:17" ht="19.899999999999999" customHeight="1">
      <c r="A59" s="93"/>
      <c r="B59" s="5"/>
      <c r="C59" s="5"/>
      <c r="D59" s="5"/>
      <c r="E59" s="5"/>
      <c r="F59" s="5"/>
      <c r="G59" s="5"/>
      <c r="H59" s="5"/>
      <c r="I59" s="5"/>
      <c r="J59" s="42"/>
      <c r="K59" s="5"/>
      <c r="L59" s="5"/>
      <c r="M59" s="93"/>
    </row>
    <row r="60" spans="1:17" ht="19.899999999999999" customHeight="1">
      <c r="A60" s="93"/>
      <c r="B60" s="5"/>
      <c r="C60" s="5"/>
      <c r="D60" s="5"/>
      <c r="E60" s="5"/>
      <c r="F60" s="5"/>
      <c r="G60" s="5"/>
      <c r="H60" s="5"/>
      <c r="I60" s="5"/>
      <c r="J60" s="42"/>
      <c r="K60" s="5"/>
      <c r="L60" s="5"/>
      <c r="M60" s="93"/>
    </row>
    <row r="61" spans="1:17" ht="19.899999999999999" customHeight="1">
      <c r="A61" s="93"/>
      <c r="B61" s="5"/>
      <c r="C61" s="5"/>
      <c r="D61" s="5"/>
      <c r="E61" s="5"/>
      <c r="F61" s="5"/>
      <c r="G61" s="5"/>
      <c r="H61" s="5"/>
      <c r="I61" s="5"/>
      <c r="J61" s="42"/>
      <c r="K61" s="5"/>
      <c r="L61" s="5"/>
      <c r="M61" s="93"/>
    </row>
    <row r="62" spans="1:17" ht="19.899999999999999" customHeight="1">
      <c r="A62" s="93"/>
      <c r="B62" s="5"/>
      <c r="C62" s="5"/>
      <c r="D62" s="5"/>
      <c r="E62" s="5"/>
      <c r="F62" s="5"/>
      <c r="G62" s="5"/>
      <c r="H62" s="5"/>
      <c r="I62" s="5"/>
      <c r="J62" s="42"/>
      <c r="K62" s="5"/>
      <c r="L62" s="5"/>
      <c r="M62" s="93"/>
    </row>
    <row r="63" spans="1:17" ht="19.899999999999999" customHeight="1">
      <c r="A63" s="93"/>
      <c r="B63" s="5"/>
      <c r="C63" s="5"/>
      <c r="D63" s="5"/>
      <c r="E63" s="5"/>
      <c r="F63" s="5"/>
      <c r="G63" s="5"/>
      <c r="H63" s="5"/>
      <c r="I63" s="5"/>
      <c r="J63" s="42"/>
      <c r="K63" s="5"/>
      <c r="L63" s="5"/>
      <c r="M63" s="93"/>
    </row>
    <row r="64" spans="1:17" ht="19.899999999999999" customHeight="1">
      <c r="A64" s="93"/>
      <c r="B64" s="5"/>
      <c r="C64" s="5"/>
      <c r="D64" s="5"/>
      <c r="E64" s="5"/>
      <c r="F64" s="5"/>
      <c r="G64" s="5"/>
      <c r="H64" s="5"/>
      <c r="I64" s="5"/>
      <c r="J64" s="42"/>
      <c r="K64" s="5"/>
      <c r="L64" s="5"/>
      <c r="M64" s="93"/>
    </row>
    <row r="65" spans="1:13" ht="19.899999999999999" customHeight="1">
      <c r="A65" s="93"/>
      <c r="B65" s="5"/>
      <c r="C65" s="5"/>
      <c r="D65" s="5"/>
      <c r="E65" s="5"/>
      <c r="F65" s="5"/>
      <c r="G65" s="5"/>
      <c r="H65" s="5"/>
      <c r="I65" s="5"/>
      <c r="J65" s="42"/>
      <c r="K65" s="5"/>
      <c r="L65" s="5"/>
      <c r="M65" s="93"/>
    </row>
    <row r="66" spans="1:13" ht="19.899999999999999" customHeight="1">
      <c r="A66" s="93"/>
      <c r="B66" s="5"/>
      <c r="C66" s="5"/>
      <c r="D66" s="5"/>
      <c r="E66" s="5"/>
      <c r="F66" s="5"/>
      <c r="G66" s="5"/>
      <c r="H66" s="5"/>
      <c r="I66" s="5"/>
      <c r="J66" s="42"/>
      <c r="K66" s="5"/>
      <c r="L66" s="5"/>
      <c r="M66" s="93"/>
    </row>
    <row r="67" spans="1:13" ht="19.899999999999999" customHeight="1">
      <c r="A67" s="93"/>
      <c r="B67" s="5"/>
      <c r="C67" s="5"/>
      <c r="D67" s="5"/>
      <c r="E67" s="5"/>
      <c r="F67" s="5"/>
      <c r="G67" s="5"/>
      <c r="H67" s="5"/>
      <c r="I67" s="5"/>
      <c r="J67" s="42"/>
      <c r="K67" s="5"/>
      <c r="L67" s="5"/>
      <c r="M67" s="93"/>
    </row>
    <row r="68" spans="1:13" ht="19.899999999999999" customHeight="1">
      <c r="A68" s="93"/>
      <c r="B68" s="5"/>
      <c r="C68" s="5"/>
      <c r="D68" s="5"/>
      <c r="E68" s="5"/>
      <c r="F68" s="5"/>
      <c r="G68" s="5"/>
      <c r="H68" s="5"/>
      <c r="I68" s="5"/>
      <c r="J68" s="42"/>
      <c r="K68" s="5"/>
      <c r="L68" s="5"/>
      <c r="M68" s="93"/>
    </row>
    <row r="69" spans="1:13" ht="19.899999999999999" customHeight="1">
      <c r="A69" s="93"/>
      <c r="B69" s="5"/>
      <c r="C69" s="5"/>
      <c r="D69" s="5"/>
      <c r="E69" s="5"/>
      <c r="F69" s="5"/>
      <c r="G69" s="5"/>
      <c r="H69" s="5"/>
      <c r="I69" s="5"/>
      <c r="J69" s="42"/>
      <c r="K69" s="5"/>
      <c r="L69" s="5"/>
      <c r="M69" s="93"/>
    </row>
    <row r="70" spans="1:13" ht="19.899999999999999" customHeight="1">
      <c r="A70" s="93"/>
      <c r="B70" s="5"/>
      <c r="C70" s="5"/>
      <c r="D70" s="5"/>
      <c r="E70" s="5"/>
      <c r="F70" s="5"/>
      <c r="G70" s="5"/>
      <c r="H70" s="5"/>
      <c r="I70" s="5"/>
      <c r="J70" s="42"/>
      <c r="K70" s="5"/>
      <c r="L70" s="5"/>
      <c r="M70" s="93"/>
    </row>
    <row r="71" spans="1:13" ht="19.899999999999999" customHeight="1">
      <c r="A71" s="93"/>
      <c r="B71" s="5"/>
      <c r="C71" s="5"/>
      <c r="D71" s="5"/>
      <c r="E71" s="5"/>
      <c r="F71" s="5"/>
      <c r="G71" s="5"/>
      <c r="H71" s="5"/>
      <c r="I71" s="5"/>
      <c r="J71" s="42"/>
      <c r="K71" s="5"/>
      <c r="L71" s="5"/>
      <c r="M71" s="93"/>
    </row>
    <row r="72" spans="1:13" ht="19.899999999999999" customHeight="1"/>
    <row r="73" spans="1:13" ht="19.899999999999999" customHeight="1"/>
    <row r="74" spans="1:13" ht="19.899999999999999" customHeight="1"/>
    <row r="75" spans="1:13" ht="19.899999999999999" customHeight="1"/>
    <row r="76" spans="1:13" ht="19.899999999999999" customHeight="1"/>
    <row r="77" spans="1:13" ht="19.899999999999999" customHeight="1"/>
    <row r="78" spans="1:13" ht="19.899999999999999" customHeight="1"/>
    <row r="79" spans="1:13" ht="19.899999999999999" customHeight="1"/>
    <row r="80" spans="1:13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</sheetData>
  <mergeCells count="11">
    <mergeCell ref="A53:C53"/>
    <mergeCell ref="A6:A7"/>
    <mergeCell ref="B6:B7"/>
    <mergeCell ref="M6:M7"/>
    <mergeCell ref="C6:J6"/>
    <mergeCell ref="K6:L6"/>
    <mergeCell ref="A1:M1"/>
    <mergeCell ref="A2:M2"/>
    <mergeCell ref="A3:M3"/>
    <mergeCell ref="A4:M4"/>
    <mergeCell ref="A5:M5"/>
  </mergeCells>
  <pageMargins left="0" right="0" top="0.78740157480314965" bottom="0.78740157480314965" header="0.51181102362204722" footer="0.51181102362204722"/>
  <pageSetup scale="58" orientation="landscape" r:id="rId1"/>
  <ignoredErrors>
    <ignoredError sqref="A8:A18 A28 A49 A44 A30:A39 A46 A19:A2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3">
    <tabColor theme="4" tint="0.39997558519241921"/>
  </sheetPr>
  <dimension ref="A1:R57"/>
  <sheetViews>
    <sheetView showGridLines="0" showZeros="0" zoomScale="77" zoomScaleNormal="77" workbookViewId="0">
      <selection activeCell="D41" sqref="D41"/>
    </sheetView>
  </sheetViews>
  <sheetFormatPr baseColWidth="10" defaultColWidth="11" defaultRowHeight="12.75"/>
  <cols>
    <col min="1" max="1" width="82.42578125" customWidth="1"/>
    <col min="2" max="2" width="18.5703125" style="388" customWidth="1"/>
    <col min="3" max="3" width="7.7109375" hidden="1" customWidth="1"/>
    <col min="4" max="4" width="18.7109375" style="41" customWidth="1"/>
    <col min="5" max="5" width="16.28515625" style="388" customWidth="1"/>
    <col min="6" max="6" width="0.140625" style="41" hidden="1" customWidth="1"/>
    <col min="7" max="7" width="20.85546875" style="41" customWidth="1"/>
    <col min="8" max="8" width="17.85546875" style="41" customWidth="1"/>
    <col min="9" max="9" width="15.85546875" style="41" customWidth="1"/>
    <col min="10" max="10" width="15" style="41" customWidth="1"/>
    <col min="11" max="11" width="15.5703125" style="356" customWidth="1"/>
    <col min="12" max="12" width="15.7109375" style="14" hidden="1" customWidth="1"/>
    <col min="13" max="13" width="16.85546875" style="478" customWidth="1"/>
    <col min="14" max="14" width="34.42578125" style="14" hidden="1" customWidth="1"/>
    <col min="15" max="15" width="51.7109375" style="14" hidden="1" customWidth="1"/>
    <col min="16" max="16" width="22.140625" customWidth="1"/>
    <col min="17" max="17" width="12.140625" customWidth="1"/>
  </cols>
  <sheetData>
    <row r="1" spans="1:15" ht="20.100000000000001" customHeight="1">
      <c r="A1" s="725" t="s">
        <v>54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</row>
    <row r="2" spans="1:15" ht="20.100000000000001" customHeight="1">
      <c r="A2" s="725" t="s">
        <v>55</v>
      </c>
      <c r="B2" s="725"/>
      <c r="C2" s="725"/>
      <c r="D2" s="725"/>
      <c r="E2" s="725"/>
      <c r="F2" s="725"/>
      <c r="G2" s="725"/>
      <c r="H2" s="725"/>
      <c r="I2" s="725"/>
      <c r="J2" s="725"/>
      <c r="K2" s="725"/>
      <c r="L2" s="725"/>
      <c r="M2" s="725"/>
    </row>
    <row r="3" spans="1:15" ht="20.100000000000001" customHeight="1">
      <c r="A3" s="726" t="s">
        <v>220</v>
      </c>
      <c r="B3" s="726"/>
      <c r="C3" s="726"/>
      <c r="D3" s="726"/>
      <c r="E3" s="726"/>
      <c r="F3" s="726"/>
      <c r="G3" s="726"/>
      <c r="H3" s="726"/>
      <c r="I3" s="726"/>
      <c r="J3" s="726"/>
      <c r="K3" s="726"/>
      <c r="L3" s="726"/>
      <c r="M3" s="726"/>
    </row>
    <row r="4" spans="1:15" ht="20.100000000000001" customHeight="1">
      <c r="A4" s="726" t="s">
        <v>385</v>
      </c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  <c r="M4" s="726"/>
    </row>
    <row r="5" spans="1:15" ht="10.5" customHeight="1">
      <c r="A5" s="9"/>
      <c r="B5" s="537"/>
      <c r="C5" s="9"/>
      <c r="D5" s="538"/>
      <c r="E5" s="537"/>
      <c r="F5" s="538"/>
      <c r="G5" s="538"/>
      <c r="H5" s="404"/>
      <c r="I5" s="404"/>
      <c r="J5" s="404"/>
      <c r="K5" s="405"/>
      <c r="L5" s="325"/>
    </row>
    <row r="6" spans="1:15" ht="20.25" customHeight="1">
      <c r="A6" s="803" t="s">
        <v>221</v>
      </c>
      <c r="B6" s="813" t="s">
        <v>47</v>
      </c>
      <c r="C6" s="540"/>
      <c r="D6" s="811" t="s">
        <v>378</v>
      </c>
      <c r="E6" s="809" t="s">
        <v>48</v>
      </c>
      <c r="F6" s="809" t="s">
        <v>59</v>
      </c>
      <c r="G6" s="813" t="s">
        <v>313</v>
      </c>
      <c r="H6" s="813" t="s">
        <v>314</v>
      </c>
      <c r="I6" s="809" t="s">
        <v>41</v>
      </c>
      <c r="J6" s="809" t="s">
        <v>37</v>
      </c>
      <c r="K6" s="807" t="s">
        <v>44</v>
      </c>
      <c r="L6" s="808"/>
      <c r="M6" s="805" t="s">
        <v>36</v>
      </c>
    </row>
    <row r="7" spans="1:15" ht="29.25" customHeight="1">
      <c r="A7" s="804"/>
      <c r="B7" s="814"/>
      <c r="C7" s="541" t="s">
        <v>282</v>
      </c>
      <c r="D7" s="812"/>
      <c r="E7" s="810"/>
      <c r="F7" s="810"/>
      <c r="G7" s="814"/>
      <c r="H7" s="814"/>
      <c r="I7" s="810"/>
      <c r="J7" s="810"/>
      <c r="K7" s="583" t="s">
        <v>45</v>
      </c>
      <c r="L7" s="539" t="s">
        <v>46</v>
      </c>
      <c r="M7" s="806"/>
    </row>
    <row r="8" spans="1:15" ht="24" customHeight="1">
      <c r="A8" s="34" t="s">
        <v>392</v>
      </c>
      <c r="B8" s="412">
        <f>B9+B10+B11</f>
        <v>39203856</v>
      </c>
      <c r="C8" s="488" t="e">
        <f>C9+C12+C13+C14+C15+C16+#REF!</f>
        <v>#REF!</v>
      </c>
      <c r="D8" s="459">
        <f>D9+D10+D11+D17+D12+D18</f>
        <v>25120525</v>
      </c>
      <c r="E8" s="459">
        <f>E9+E10+E11+E17+E12+E18</f>
        <v>18033758</v>
      </c>
      <c r="F8" s="459">
        <f>F9+F10+F11+F17+F12</f>
        <v>1352425.4300000002</v>
      </c>
      <c r="G8" s="479">
        <f>SUM(G9:G18)</f>
        <v>3487301.42</v>
      </c>
      <c r="H8" s="459">
        <f>H9+H10+H11+H17+H12-1</f>
        <v>7939869.7199999997</v>
      </c>
      <c r="I8" s="459">
        <f>I9+I10+I11+I12+I17</f>
        <v>3503636.3400000003</v>
      </c>
      <c r="J8" s="459">
        <f>J9+J10+J11+J12+J17</f>
        <v>2922859.19</v>
      </c>
      <c r="K8" s="582">
        <f>K9+K10+K11+K12+K17</f>
        <v>6606585.5899999999</v>
      </c>
      <c r="L8" s="484">
        <f>L9+L10+L11+L12+L17</f>
        <v>13693352.590000004</v>
      </c>
      <c r="M8" s="407">
        <f>+H8*100/E8</f>
        <v>44.027815611144391</v>
      </c>
      <c r="N8" s="14" t="e">
        <f>N9+N12+N16+#REF!</f>
        <v>#REF!</v>
      </c>
      <c r="O8" s="343">
        <v>6518477.5499999998</v>
      </c>
    </row>
    <row r="9" spans="1:15" ht="26.1" customHeight="1">
      <c r="A9" s="521" t="s">
        <v>355</v>
      </c>
      <c r="B9" s="35">
        <v>3322649</v>
      </c>
      <c r="C9" s="35">
        <v>5079707</v>
      </c>
      <c r="D9" s="35">
        <v>5844340</v>
      </c>
      <c r="E9" s="460">
        <v>5813814</v>
      </c>
      <c r="F9" s="460">
        <v>620881.30000000005</v>
      </c>
      <c r="G9" s="460">
        <v>538944.71</v>
      </c>
      <c r="H9" s="460">
        <f>O9+F9</f>
        <v>4592934.2699999996</v>
      </c>
      <c r="I9" s="460">
        <v>2204821.36</v>
      </c>
      <c r="J9" s="470">
        <v>1840003.56</v>
      </c>
      <c r="K9" s="573">
        <f>E9-H9-G9</f>
        <v>681935.02000000048</v>
      </c>
      <c r="L9" s="520">
        <f>D9-H9-G9</f>
        <v>712461.02000000048</v>
      </c>
      <c r="M9" s="553">
        <f>+H9*100/E9</f>
        <v>79.000364820752765</v>
      </c>
      <c r="N9" s="14">
        <v>2916063.22</v>
      </c>
      <c r="O9" s="572">
        <f>3903087.13+68965.84</f>
        <v>3972052.9699999997</v>
      </c>
    </row>
    <row r="10" spans="1:15" ht="26.1" customHeight="1">
      <c r="A10" s="522" t="s">
        <v>281</v>
      </c>
      <c r="B10" s="35">
        <v>600000</v>
      </c>
      <c r="C10" s="35"/>
      <c r="D10" s="35">
        <v>506889</v>
      </c>
      <c r="E10" s="460">
        <v>506889</v>
      </c>
      <c r="F10" s="460"/>
      <c r="G10" s="460">
        <v>50000</v>
      </c>
      <c r="H10" s="460">
        <f>O10+F10</f>
        <v>357334</v>
      </c>
      <c r="I10" s="460">
        <v>41806.22</v>
      </c>
      <c r="J10" s="470">
        <v>32599.17</v>
      </c>
      <c r="K10" s="573">
        <f t="shared" ref="K10:K16" si="0">E10-H10-G10</f>
        <v>99555</v>
      </c>
      <c r="L10" s="520">
        <f t="shared" ref="L10:L17" si="1">D10-H10-G10</f>
        <v>99555</v>
      </c>
      <c r="M10" s="410">
        <f>+H10*100/E10</f>
        <v>70.495512824306701</v>
      </c>
      <c r="O10" s="325">
        <v>357334</v>
      </c>
    </row>
    <row r="11" spans="1:15" ht="26.1" customHeight="1">
      <c r="A11" s="522" t="s">
        <v>286</v>
      </c>
      <c r="B11" s="35">
        <v>35281207</v>
      </c>
      <c r="C11" s="35"/>
      <c r="D11" s="35">
        <v>14156486</v>
      </c>
      <c r="E11" s="460">
        <v>7100245</v>
      </c>
      <c r="F11" s="460">
        <v>251327.43</v>
      </c>
      <c r="G11" s="460">
        <v>2254179.33</v>
      </c>
      <c r="H11" s="460">
        <f>O11+F11</f>
        <v>924583.87999999989</v>
      </c>
      <c r="I11" s="460">
        <v>34562.47</v>
      </c>
      <c r="J11" s="470">
        <v>868</v>
      </c>
      <c r="K11" s="573">
        <f t="shared" si="0"/>
        <v>3921481.79</v>
      </c>
      <c r="L11" s="520">
        <f t="shared" si="1"/>
        <v>10977722.790000001</v>
      </c>
      <c r="M11" s="410">
        <f t="shared" ref="M11:M17" si="2">+H11*100/E11</f>
        <v>13.021858823181452</v>
      </c>
      <c r="O11" s="325">
        <v>673256.45</v>
      </c>
    </row>
    <row r="12" spans="1:15" ht="33" customHeight="1">
      <c r="A12" s="523" t="s">
        <v>356</v>
      </c>
      <c r="B12" s="35"/>
      <c r="C12" s="35">
        <v>2998588</v>
      </c>
      <c r="D12" s="35">
        <v>827012</v>
      </c>
      <c r="E12" s="460">
        <v>827012</v>
      </c>
      <c r="F12" s="460">
        <v>171400.62</v>
      </c>
      <c r="G12" s="460">
        <v>194419.46</v>
      </c>
      <c r="H12" s="460">
        <f>O12+F12</f>
        <v>507104.49</v>
      </c>
      <c r="I12" s="460">
        <v>284330.62</v>
      </c>
      <c r="J12" s="470">
        <v>262111.05</v>
      </c>
      <c r="K12" s="573">
        <f>E12-H12-G12</f>
        <v>125488.05000000002</v>
      </c>
      <c r="L12" s="520">
        <f t="shared" si="1"/>
        <v>125488.05000000002</v>
      </c>
      <c r="M12" s="410">
        <f t="shared" si="2"/>
        <v>61.317670118450515</v>
      </c>
      <c r="N12" s="14">
        <v>1340260.42</v>
      </c>
      <c r="O12" s="404">
        <v>335703.87</v>
      </c>
    </row>
    <row r="13" spans="1:15" ht="19.5" hidden="1" customHeight="1">
      <c r="A13" s="524" t="s">
        <v>222</v>
      </c>
      <c r="B13" s="35">
        <v>382798</v>
      </c>
      <c r="C13" s="35">
        <v>231399</v>
      </c>
      <c r="D13" s="35"/>
      <c r="E13" s="460" t="s">
        <v>122</v>
      </c>
      <c r="F13" s="460"/>
      <c r="G13" s="460"/>
      <c r="H13" s="460">
        <f t="shared" ref="H13:H16" si="3">O13+F13</f>
        <v>0</v>
      </c>
      <c r="I13" s="460"/>
      <c r="J13" s="470"/>
      <c r="K13" s="573" t="e">
        <f t="shared" si="0"/>
        <v>#VALUE!</v>
      </c>
      <c r="L13" s="520">
        <f t="shared" si="1"/>
        <v>0</v>
      </c>
      <c r="M13" s="410" t="e">
        <f t="shared" si="2"/>
        <v>#VALUE!</v>
      </c>
      <c r="O13" s="325">
        <v>0</v>
      </c>
    </row>
    <row r="14" spans="1:15" ht="19.5" hidden="1" customHeight="1">
      <c r="A14" s="524" t="s">
        <v>223</v>
      </c>
      <c r="B14" s="35">
        <v>2000000</v>
      </c>
      <c r="C14" s="35">
        <v>987809</v>
      </c>
      <c r="D14" s="35">
        <v>14204</v>
      </c>
      <c r="E14" s="460">
        <v>14204</v>
      </c>
      <c r="F14" s="460"/>
      <c r="G14" s="460"/>
      <c r="H14" s="460">
        <f t="shared" si="3"/>
        <v>0</v>
      </c>
      <c r="I14" s="460"/>
      <c r="J14" s="470"/>
      <c r="K14" s="573">
        <f t="shared" si="0"/>
        <v>14204</v>
      </c>
      <c r="L14" s="520">
        <f t="shared" si="1"/>
        <v>14204</v>
      </c>
      <c r="M14" s="410">
        <f t="shared" si="2"/>
        <v>0</v>
      </c>
      <c r="O14" s="325">
        <v>0</v>
      </c>
    </row>
    <row r="15" spans="1:15" ht="19.5" hidden="1" customHeight="1">
      <c r="A15" s="524" t="s">
        <v>224</v>
      </c>
      <c r="B15" s="35">
        <v>1135854</v>
      </c>
      <c r="C15" s="35">
        <v>760673</v>
      </c>
      <c r="D15" s="35">
        <v>56816</v>
      </c>
      <c r="E15" s="460">
        <v>56816</v>
      </c>
      <c r="F15" s="460"/>
      <c r="G15" s="460"/>
      <c r="H15" s="460">
        <f t="shared" si="3"/>
        <v>0</v>
      </c>
      <c r="I15" s="460"/>
      <c r="J15" s="470"/>
      <c r="K15" s="573">
        <f t="shared" si="0"/>
        <v>56816</v>
      </c>
      <c r="L15" s="520">
        <f t="shared" si="1"/>
        <v>56816</v>
      </c>
      <c r="M15" s="410">
        <f t="shared" si="2"/>
        <v>0</v>
      </c>
      <c r="O15" s="404">
        <v>0</v>
      </c>
    </row>
    <row r="16" spans="1:15" ht="19.5" hidden="1" customHeight="1">
      <c r="A16" s="524" t="s">
        <v>225</v>
      </c>
      <c r="B16" s="35">
        <v>283423</v>
      </c>
      <c r="C16" s="35">
        <v>141711</v>
      </c>
      <c r="D16" s="35">
        <v>431536</v>
      </c>
      <c r="E16" s="460">
        <v>431536</v>
      </c>
      <c r="F16" s="460"/>
      <c r="G16" s="460"/>
      <c r="H16" s="460">
        <f t="shared" si="3"/>
        <v>481536</v>
      </c>
      <c r="I16" s="460">
        <v>46371.35</v>
      </c>
      <c r="J16" s="470">
        <v>133760</v>
      </c>
      <c r="K16" s="573">
        <f t="shared" si="0"/>
        <v>-50000</v>
      </c>
      <c r="L16" s="520">
        <f t="shared" si="1"/>
        <v>-50000</v>
      </c>
      <c r="M16" s="410">
        <f t="shared" si="2"/>
        <v>111.58651885358348</v>
      </c>
      <c r="N16" s="14">
        <v>481536</v>
      </c>
      <c r="O16" s="404">
        <v>481536</v>
      </c>
    </row>
    <row r="17" spans="1:17" ht="26.1" customHeight="1">
      <c r="A17" s="522" t="s">
        <v>301</v>
      </c>
      <c r="B17" s="520"/>
      <c r="C17" s="461"/>
      <c r="D17" s="520">
        <v>3568076</v>
      </c>
      <c r="E17" s="520">
        <v>3568076</v>
      </c>
      <c r="F17" s="679">
        <v>308816.08</v>
      </c>
      <c r="G17" s="520">
        <v>232036.19</v>
      </c>
      <c r="H17" s="520">
        <f>O17+F17+1</f>
        <v>1557914.08</v>
      </c>
      <c r="I17" s="520">
        <v>938115.67</v>
      </c>
      <c r="J17" s="520">
        <v>787277.41</v>
      </c>
      <c r="K17" s="573">
        <f>E17-H17-G17</f>
        <v>1778125.73</v>
      </c>
      <c r="L17" s="520">
        <f t="shared" si="1"/>
        <v>1778125.73</v>
      </c>
      <c r="M17" s="410">
        <f t="shared" si="2"/>
        <v>43.662581178203602</v>
      </c>
      <c r="O17" s="404">
        <v>1249097</v>
      </c>
    </row>
    <row r="18" spans="1:17" ht="21" customHeight="1">
      <c r="A18" s="522" t="s">
        <v>380</v>
      </c>
      <c r="B18" s="519"/>
      <c r="C18" s="388"/>
      <c r="D18" s="520">
        <v>217722</v>
      </c>
      <c r="E18" s="549">
        <v>217722</v>
      </c>
      <c r="F18" s="680"/>
      <c r="G18" s="549">
        <v>217721.73</v>
      </c>
      <c r="H18" s="681"/>
      <c r="I18" s="681"/>
      <c r="J18" s="681"/>
      <c r="K18" s="574"/>
      <c r="L18" s="551"/>
      <c r="M18" s="554">
        <f>+H18*100/E18</f>
        <v>0</v>
      </c>
      <c r="O18" s="325"/>
    </row>
    <row r="19" spans="1:17" ht="27" customHeight="1">
      <c r="A19" s="525" t="s">
        <v>393</v>
      </c>
      <c r="B19" s="413">
        <f>B21+B28</f>
        <v>1955170</v>
      </c>
      <c r="C19" s="413">
        <f>C21+C28</f>
        <v>1461464.25</v>
      </c>
      <c r="D19" s="546">
        <f>D21+D28+D20+D23</f>
        <v>14945733</v>
      </c>
      <c r="E19" s="546">
        <f>E21+E28+E20+E23</f>
        <v>14769699</v>
      </c>
      <c r="F19" s="546">
        <f>F21+F28+F20+F23</f>
        <v>1485793.3199999998</v>
      </c>
      <c r="G19" s="480">
        <f>SUM(G20:G28)</f>
        <v>4293952.8099999996</v>
      </c>
      <c r="H19" s="546">
        <f>H21+H28+H20+H23</f>
        <v>6717499.6199999992</v>
      </c>
      <c r="I19" s="459">
        <f>I21+I28+I23+I20</f>
        <v>4384802.5599999996</v>
      </c>
      <c r="J19" s="459">
        <f>J20+J21+J23+J28</f>
        <v>2474679.8799999994</v>
      </c>
      <c r="K19" s="575">
        <f>K20+K21+K23+K28</f>
        <v>3758246.5700000012</v>
      </c>
      <c r="L19" s="552">
        <f>L20+L21+L23+L28</f>
        <v>3934280.5700000012</v>
      </c>
      <c r="M19" s="550">
        <f>+H19*100/E19</f>
        <v>45.481628433998544</v>
      </c>
      <c r="N19" s="14">
        <f>N20+N21+N22+N23+N24+N25+N27+N28+N29+N30+N31+N32+N33</f>
        <v>7929759.870000001</v>
      </c>
      <c r="O19" s="343">
        <v>5231706.3</v>
      </c>
    </row>
    <row r="20" spans="1:17" s="388" customFormat="1" ht="26.1" customHeight="1">
      <c r="A20" s="526" t="s">
        <v>226</v>
      </c>
      <c r="B20" s="360"/>
      <c r="C20" s="409">
        <v>2084500</v>
      </c>
      <c r="D20" s="460">
        <v>4054433</v>
      </c>
      <c r="E20" s="462">
        <v>4054433</v>
      </c>
      <c r="F20" s="460">
        <v>246236.06</v>
      </c>
      <c r="G20" s="460">
        <v>1582408.43</v>
      </c>
      <c r="H20" s="463">
        <f>O20+F20+1</f>
        <v>1143371.95</v>
      </c>
      <c r="I20" s="460">
        <v>522418.56</v>
      </c>
      <c r="J20" s="460">
        <v>343052.63</v>
      </c>
      <c r="K20" s="573">
        <f>E20-H20-G20</f>
        <v>1328652.6199999999</v>
      </c>
      <c r="L20" s="555">
        <f>D20-H20-G20</f>
        <v>1328652.6199999999</v>
      </c>
      <c r="M20" s="553">
        <f>+H20*100/E20</f>
        <v>28.200538768306195</v>
      </c>
      <c r="N20" s="41">
        <f>4379964.34-19174.4</f>
        <v>4360789.9399999995</v>
      </c>
      <c r="O20" s="411">
        <v>897134.89</v>
      </c>
      <c r="Q20" s="41"/>
    </row>
    <row r="21" spans="1:17" ht="26.1" customHeight="1">
      <c r="A21" s="523" t="s">
        <v>227</v>
      </c>
      <c r="B21" s="360">
        <v>1249570</v>
      </c>
      <c r="C21" s="361">
        <v>706109.25</v>
      </c>
      <c r="D21" s="460">
        <v>1700785</v>
      </c>
      <c r="E21" s="462">
        <v>1665871</v>
      </c>
      <c r="F21" s="460">
        <v>39028.03</v>
      </c>
      <c r="G21" s="460">
        <v>515795.95</v>
      </c>
      <c r="H21" s="460">
        <f t="shared" ref="H21:H29" si="4">O21+F21</f>
        <v>1086065.8</v>
      </c>
      <c r="I21" s="460">
        <v>922787.03</v>
      </c>
      <c r="J21" s="460">
        <v>723717.75</v>
      </c>
      <c r="K21" s="573">
        <f t="shared" ref="K21:K27" si="5">E21-H21-G21</f>
        <v>64009.249999999942</v>
      </c>
      <c r="L21" s="520">
        <f>D21-H21-G21</f>
        <v>98923.249999999942</v>
      </c>
      <c r="M21" s="410">
        <f t="shared" ref="M21:M28" si="6">+H21*100/E21</f>
        <v>65.195072127433633</v>
      </c>
      <c r="N21" s="14">
        <v>430390.75</v>
      </c>
      <c r="O21" s="325">
        <v>1047037.77</v>
      </c>
    </row>
    <row r="22" spans="1:17" ht="3.75" hidden="1" customHeight="1">
      <c r="A22" s="523" t="s">
        <v>228</v>
      </c>
      <c r="B22" s="360">
        <v>4628400</v>
      </c>
      <c r="C22" s="361">
        <v>2385818</v>
      </c>
      <c r="D22" s="460">
        <v>95571</v>
      </c>
      <c r="E22" s="462">
        <v>95571</v>
      </c>
      <c r="F22" s="460"/>
      <c r="G22" s="460"/>
      <c r="H22" s="460">
        <f t="shared" si="4"/>
        <v>936263.83000000007</v>
      </c>
      <c r="I22" s="460">
        <v>95444.94</v>
      </c>
      <c r="J22" s="460">
        <v>40970.1</v>
      </c>
      <c r="K22" s="573">
        <f t="shared" si="5"/>
        <v>-840692.83000000007</v>
      </c>
      <c r="L22" s="520">
        <f t="shared" ref="L22:L28" si="7">D22-H22-G22</f>
        <v>-840692.83000000007</v>
      </c>
      <c r="M22" s="410">
        <f t="shared" si="6"/>
        <v>979.65264567703593</v>
      </c>
      <c r="N22" s="14">
        <v>95444.94</v>
      </c>
      <c r="O22" s="325">
        <v>936263.83000000007</v>
      </c>
    </row>
    <row r="23" spans="1:17" ht="26.1" customHeight="1">
      <c r="A23" s="523" t="s">
        <v>229</v>
      </c>
      <c r="B23" s="360"/>
      <c r="C23" s="361">
        <v>1583358</v>
      </c>
      <c r="D23" s="460">
        <v>8773462</v>
      </c>
      <c r="E23" s="462">
        <v>8773462</v>
      </c>
      <c r="F23" s="460">
        <v>1200529.23</v>
      </c>
      <c r="G23" s="460">
        <v>2000205.93</v>
      </c>
      <c r="H23" s="460">
        <f t="shared" si="4"/>
        <v>4412717.1099999994</v>
      </c>
      <c r="I23" s="460">
        <v>2900914.74</v>
      </c>
      <c r="J23" s="460">
        <v>1376915.22</v>
      </c>
      <c r="K23" s="573">
        <f t="shared" si="5"/>
        <v>2360538.9600000009</v>
      </c>
      <c r="L23" s="520">
        <f t="shared" si="7"/>
        <v>2360538.9600000009</v>
      </c>
      <c r="M23" s="410">
        <f t="shared" si="6"/>
        <v>50.296189919099206</v>
      </c>
      <c r="N23" s="14">
        <v>1731452.96</v>
      </c>
      <c r="O23" s="325">
        <v>3212187.88</v>
      </c>
    </row>
    <row r="24" spans="1:17" ht="3" hidden="1" customHeight="1">
      <c r="A24" s="523" t="s">
        <v>230</v>
      </c>
      <c r="B24" s="360">
        <v>1000000</v>
      </c>
      <c r="C24" s="361">
        <v>454424</v>
      </c>
      <c r="D24" s="460">
        <v>529723</v>
      </c>
      <c r="E24" s="462">
        <v>529723</v>
      </c>
      <c r="F24" s="460">
        <v>-611.79</v>
      </c>
      <c r="G24" s="460"/>
      <c r="H24" s="460">
        <f t="shared" si="4"/>
        <v>2099172.9</v>
      </c>
      <c r="I24" s="460">
        <v>234013.25</v>
      </c>
      <c r="J24" s="460">
        <v>92974.23</v>
      </c>
      <c r="K24" s="573">
        <f t="shared" si="5"/>
        <v>-1569449.9</v>
      </c>
      <c r="L24" s="520">
        <f t="shared" si="7"/>
        <v>-1569449.9</v>
      </c>
      <c r="M24" s="410">
        <f t="shared" si="6"/>
        <v>396.2774695454039</v>
      </c>
      <c r="N24" s="14">
        <v>511856.07</v>
      </c>
      <c r="O24" s="325">
        <v>2099784.69</v>
      </c>
    </row>
    <row r="25" spans="1:17" ht="18" hidden="1" customHeight="1">
      <c r="A25" s="527" t="s">
        <v>231</v>
      </c>
      <c r="B25" s="360">
        <v>1270000</v>
      </c>
      <c r="C25" s="361">
        <v>1015903</v>
      </c>
      <c r="D25" s="460">
        <v>199885</v>
      </c>
      <c r="E25" s="462">
        <v>199885</v>
      </c>
      <c r="F25" s="460"/>
      <c r="G25" s="460"/>
      <c r="H25" s="460">
        <f t="shared" si="4"/>
        <v>62048.659999999996</v>
      </c>
      <c r="I25" s="460">
        <v>38781.19</v>
      </c>
      <c r="J25" s="460">
        <v>30055.17</v>
      </c>
      <c r="K25" s="573">
        <f t="shared" si="5"/>
        <v>137836.34</v>
      </c>
      <c r="L25" s="520">
        <f t="shared" si="7"/>
        <v>137836.34</v>
      </c>
      <c r="M25" s="410">
        <f t="shared" si="6"/>
        <v>31.042179253070515</v>
      </c>
      <c r="N25" s="14">
        <v>196884.57</v>
      </c>
      <c r="O25" s="325">
        <v>62048.659999999996</v>
      </c>
    </row>
    <row r="26" spans="1:17" ht="17.25" hidden="1" customHeight="1">
      <c r="A26" s="523" t="s">
        <v>232</v>
      </c>
      <c r="B26" s="360">
        <v>106000</v>
      </c>
      <c r="C26" s="361">
        <v>53000</v>
      </c>
      <c r="D26" s="460">
        <v>0</v>
      </c>
      <c r="E26" s="462">
        <v>0</v>
      </c>
      <c r="F26" s="460"/>
      <c r="G26" s="460"/>
      <c r="H26" s="460">
        <f t="shared" si="4"/>
        <v>2622.21</v>
      </c>
      <c r="I26" s="460"/>
      <c r="J26" s="460"/>
      <c r="K26" s="573">
        <f t="shared" si="5"/>
        <v>-2622.21</v>
      </c>
      <c r="L26" s="520">
        <f t="shared" si="7"/>
        <v>-2622.21</v>
      </c>
      <c r="M26" s="410" t="e">
        <f t="shared" si="6"/>
        <v>#DIV/0!</v>
      </c>
      <c r="O26" s="325">
        <v>2622.21</v>
      </c>
    </row>
    <row r="27" spans="1:17" ht="19.5" hidden="1" customHeight="1">
      <c r="A27" s="523" t="s">
        <v>233</v>
      </c>
      <c r="B27" s="360">
        <v>149583</v>
      </c>
      <c r="C27" s="361">
        <v>79059.41</v>
      </c>
      <c r="D27" s="460">
        <v>65815.59</v>
      </c>
      <c r="E27" s="462">
        <v>65815.59</v>
      </c>
      <c r="F27" s="460">
        <v>-1319.77</v>
      </c>
      <c r="G27" s="460"/>
      <c r="H27" s="460">
        <f t="shared" si="4"/>
        <v>87984.87</v>
      </c>
      <c r="I27" s="460">
        <v>64495.82</v>
      </c>
      <c r="J27" s="460">
        <v>64495.82</v>
      </c>
      <c r="K27" s="573">
        <f t="shared" si="5"/>
        <v>-22169.279999999999</v>
      </c>
      <c r="L27" s="520">
        <f t="shared" si="7"/>
        <v>-22169.279999999999</v>
      </c>
      <c r="M27" s="410">
        <f t="shared" si="6"/>
        <v>133.68393415602597</v>
      </c>
      <c r="N27" s="14">
        <v>65815.59</v>
      </c>
      <c r="O27" s="405">
        <v>89304.639999999999</v>
      </c>
    </row>
    <row r="28" spans="1:17" ht="32.25" customHeight="1">
      <c r="A28" s="523" t="s">
        <v>381</v>
      </c>
      <c r="B28" s="360">
        <v>705600</v>
      </c>
      <c r="C28" s="361">
        <v>755355</v>
      </c>
      <c r="D28" s="460">
        <v>417053</v>
      </c>
      <c r="E28" s="462">
        <v>275933</v>
      </c>
      <c r="F28" s="460"/>
      <c r="G28" s="460">
        <v>195542.5</v>
      </c>
      <c r="H28" s="460">
        <f t="shared" si="4"/>
        <v>75344.759999999995</v>
      </c>
      <c r="I28" s="460">
        <v>38682.230000000003</v>
      </c>
      <c r="J28" s="460">
        <v>30994.28</v>
      </c>
      <c r="K28" s="573">
        <f>E28-H28-G28</f>
        <v>5045.7399999999907</v>
      </c>
      <c r="L28" s="520">
        <f t="shared" si="7"/>
        <v>146165.74</v>
      </c>
      <c r="M28" s="554">
        <f t="shared" si="6"/>
        <v>27.305454584989832</v>
      </c>
      <c r="N28" s="41">
        <v>50468.69</v>
      </c>
      <c r="O28" s="404">
        <v>75344.759999999995</v>
      </c>
    </row>
    <row r="29" spans="1:17" ht="14.25" hidden="1" customHeight="1">
      <c r="A29" s="523" t="s">
        <v>234</v>
      </c>
      <c r="B29" s="360">
        <v>519956</v>
      </c>
      <c r="C29" s="361">
        <v>291331</v>
      </c>
      <c r="D29" s="460">
        <v>123714</v>
      </c>
      <c r="E29" s="462">
        <v>123714</v>
      </c>
      <c r="F29" s="460">
        <v>1973.99</v>
      </c>
      <c r="G29" s="460"/>
      <c r="H29" s="460">
        <f t="shared" si="4"/>
        <v>60765.689999999995</v>
      </c>
      <c r="I29" s="460">
        <v>89908.94</v>
      </c>
      <c r="J29" s="460">
        <v>74651.929999999993</v>
      </c>
      <c r="K29" s="463">
        <f t="shared" ref="K29:K33" si="8">+E29-H29</f>
        <v>62948.310000000005</v>
      </c>
      <c r="L29" s="461">
        <f t="shared" ref="L29:L33" si="9">+D29-H29</f>
        <v>62948.310000000005</v>
      </c>
      <c r="M29" s="410">
        <f t="shared" ref="M29:M33" si="10">+H29*100/E29</f>
        <v>49.117876715650603</v>
      </c>
      <c r="N29" s="14">
        <v>88650.42</v>
      </c>
      <c r="O29" s="325">
        <v>58791.7</v>
      </c>
    </row>
    <row r="30" spans="1:17" ht="18" hidden="1" customHeight="1">
      <c r="A30" s="523" t="s">
        <v>235</v>
      </c>
      <c r="B30" s="414">
        <v>271625</v>
      </c>
      <c r="C30" s="361">
        <v>135812</v>
      </c>
      <c r="D30" s="460">
        <v>59422</v>
      </c>
      <c r="E30" s="462">
        <v>59422</v>
      </c>
      <c r="F30" s="460">
        <v>0</v>
      </c>
      <c r="G30" s="460"/>
      <c r="H30" s="460">
        <f t="shared" ref="H30:H33" si="11">N30+F30</f>
        <v>59422</v>
      </c>
      <c r="I30" s="460">
        <v>59422</v>
      </c>
      <c r="J30" s="460">
        <v>6496</v>
      </c>
      <c r="K30" s="463">
        <f t="shared" si="8"/>
        <v>0</v>
      </c>
      <c r="L30" s="461">
        <f t="shared" si="9"/>
        <v>0</v>
      </c>
      <c r="M30" s="410">
        <f t="shared" si="10"/>
        <v>100</v>
      </c>
      <c r="N30" s="14">
        <v>59422</v>
      </c>
      <c r="O30" s="325">
        <v>59422</v>
      </c>
    </row>
    <row r="31" spans="1:17" ht="14.25" hidden="1" customHeight="1">
      <c r="A31" s="523" t="s">
        <v>236</v>
      </c>
      <c r="B31" s="414">
        <v>394105</v>
      </c>
      <c r="C31" s="361">
        <v>247814</v>
      </c>
      <c r="D31" s="460">
        <v>150942</v>
      </c>
      <c r="E31" s="462">
        <v>150942</v>
      </c>
      <c r="F31" s="460">
        <v>-321</v>
      </c>
      <c r="G31" s="460"/>
      <c r="H31" s="460">
        <f t="shared" si="11"/>
        <v>150620.16</v>
      </c>
      <c r="I31" s="460">
        <v>65102.28</v>
      </c>
      <c r="J31" s="460">
        <v>37543.82</v>
      </c>
      <c r="K31" s="463">
        <f t="shared" si="8"/>
        <v>321.83999999999651</v>
      </c>
      <c r="L31" s="461">
        <f t="shared" si="9"/>
        <v>321.83999999999651</v>
      </c>
      <c r="M31" s="410">
        <f t="shared" si="10"/>
        <v>99.786779027706004</v>
      </c>
      <c r="N31" s="14">
        <v>150941.16</v>
      </c>
      <c r="O31" s="325">
        <v>150620.16</v>
      </c>
    </row>
    <row r="32" spans="1:17" ht="15" hidden="1" customHeight="1">
      <c r="A32" s="523" t="s">
        <v>237</v>
      </c>
      <c r="B32" s="414">
        <v>437560</v>
      </c>
      <c r="C32" s="361">
        <v>291464</v>
      </c>
      <c r="D32" s="460">
        <v>126412</v>
      </c>
      <c r="E32" s="462">
        <v>126412</v>
      </c>
      <c r="F32" s="460"/>
      <c r="G32" s="460"/>
      <c r="H32" s="460">
        <f t="shared" si="11"/>
        <v>126411.66</v>
      </c>
      <c r="I32" s="460">
        <v>126411.66</v>
      </c>
      <c r="J32" s="460">
        <v>123426.36</v>
      </c>
      <c r="K32" s="463">
        <f t="shared" si="8"/>
        <v>0.33999999999650754</v>
      </c>
      <c r="L32" s="461">
        <f t="shared" si="9"/>
        <v>0.33999999999650754</v>
      </c>
      <c r="M32" s="410">
        <f t="shared" si="10"/>
        <v>99.999731038192579</v>
      </c>
      <c r="N32" s="14">
        <v>126411.66</v>
      </c>
      <c r="O32" s="325">
        <v>126411.66</v>
      </c>
    </row>
    <row r="33" spans="1:18" ht="23.25" hidden="1" customHeight="1">
      <c r="A33" s="523" t="s">
        <v>238</v>
      </c>
      <c r="B33" s="414">
        <v>137348</v>
      </c>
      <c r="C33" s="361">
        <v>177787</v>
      </c>
      <c r="D33" s="460">
        <v>102784</v>
      </c>
      <c r="E33" s="462">
        <v>102784</v>
      </c>
      <c r="F33" s="460"/>
      <c r="G33" s="460"/>
      <c r="H33" s="460">
        <f t="shared" si="11"/>
        <v>61231.12</v>
      </c>
      <c r="I33" s="460">
        <v>50548.54</v>
      </c>
      <c r="J33" s="460">
        <v>11275.68</v>
      </c>
      <c r="K33" s="463">
        <f t="shared" si="8"/>
        <v>41552.879999999997</v>
      </c>
      <c r="L33" s="461">
        <f t="shared" si="9"/>
        <v>41552.879999999997</v>
      </c>
      <c r="M33" s="410">
        <f t="shared" si="10"/>
        <v>59.572618306351181</v>
      </c>
      <c r="N33" s="14">
        <v>61231.12</v>
      </c>
      <c r="O33" s="325">
        <v>61231.12</v>
      </c>
    </row>
    <row r="34" spans="1:18" ht="7.5" hidden="1" customHeight="1">
      <c r="A34" s="528"/>
      <c r="B34" s="415"/>
      <c r="C34" s="415"/>
      <c r="D34" s="682"/>
      <c r="E34" s="465"/>
      <c r="F34" s="683"/>
      <c r="G34" s="481"/>
      <c r="H34" s="465"/>
      <c r="I34" s="465"/>
      <c r="J34" s="465"/>
      <c r="K34" s="576"/>
      <c r="L34" s="489"/>
      <c r="M34" s="403"/>
    </row>
    <row r="35" spans="1:18" ht="2.25" customHeight="1">
      <c r="A35" s="529"/>
      <c r="B35" s="400"/>
      <c r="C35" s="399"/>
      <c r="D35" s="466"/>
      <c r="E35" s="684"/>
      <c r="F35" s="466"/>
      <c r="G35" s="466"/>
      <c r="H35" s="466"/>
      <c r="I35" s="684"/>
      <c r="J35" s="466"/>
      <c r="K35" s="577"/>
      <c r="L35" s="466"/>
      <c r="M35" s="403"/>
    </row>
    <row r="36" spans="1:18" ht="24" customHeight="1">
      <c r="A36" s="530" t="s">
        <v>394</v>
      </c>
      <c r="B36" s="401">
        <f>B41</f>
        <v>3949520</v>
      </c>
      <c r="C36" s="402">
        <f>C37+C38+C39+C40+C41+C42+C43+C44</f>
        <v>5850358.8499999996</v>
      </c>
      <c r="D36" s="401">
        <f t="shared" ref="D36:J36" si="12">D41</f>
        <v>4447296</v>
      </c>
      <c r="E36" s="467">
        <f>E41</f>
        <v>4019992</v>
      </c>
      <c r="F36" s="467">
        <f t="shared" si="12"/>
        <v>250973.52</v>
      </c>
      <c r="G36" s="482">
        <f>G41</f>
        <v>568997.02</v>
      </c>
      <c r="H36" s="467">
        <f t="shared" si="12"/>
        <v>3187759.49</v>
      </c>
      <c r="I36" s="467">
        <f t="shared" si="12"/>
        <v>2160244.33</v>
      </c>
      <c r="J36" s="467">
        <f t="shared" si="12"/>
        <v>998708.84</v>
      </c>
      <c r="K36" s="578">
        <f>K41</f>
        <v>263235.48999999976</v>
      </c>
      <c r="L36" s="468">
        <f>L41</f>
        <v>690539.48999999976</v>
      </c>
      <c r="M36" s="407">
        <f>+H36*100/E36</f>
        <v>79.297657557527472</v>
      </c>
      <c r="N36" s="14">
        <f>N37+N38+N39+N40+N41+N42+N43+N44</f>
        <v>7142966.3700000001</v>
      </c>
      <c r="O36" s="343">
        <v>2936785.97</v>
      </c>
      <c r="P36" s="2" t="s">
        <v>12</v>
      </c>
      <c r="R36" s="90" t="s">
        <v>379</v>
      </c>
    </row>
    <row r="37" spans="1:18" ht="0.75" hidden="1" customHeight="1">
      <c r="A37" s="531" t="s">
        <v>273</v>
      </c>
      <c r="B37" s="35">
        <v>350999</v>
      </c>
      <c r="C37" s="461">
        <v>138696.59</v>
      </c>
      <c r="D37" s="469">
        <v>115513</v>
      </c>
      <c r="E37" s="685">
        <v>115513</v>
      </c>
      <c r="F37" s="470">
        <v>-59385</v>
      </c>
      <c r="G37" s="461"/>
      <c r="H37" s="547">
        <f>F37+N37</f>
        <v>106460.41</v>
      </c>
      <c r="I37" s="460">
        <v>106460.41</v>
      </c>
      <c r="J37" s="463">
        <v>16417.009999999998</v>
      </c>
      <c r="K37" s="579">
        <f>E37-H37</f>
        <v>9052.5899999999965</v>
      </c>
      <c r="L37" s="464">
        <f>D37-H37</f>
        <v>9052.5899999999965</v>
      </c>
      <c r="M37" s="410">
        <f t="shared" ref="M37:M48" si="13">+H37*100/E37</f>
        <v>92.163141810878429</v>
      </c>
      <c r="N37" s="14">
        <v>165845.41</v>
      </c>
      <c r="O37" s="325">
        <v>106460.41</v>
      </c>
    </row>
    <row r="38" spans="1:18" ht="19.5" hidden="1" customHeight="1">
      <c r="A38" s="532" t="s">
        <v>239</v>
      </c>
      <c r="B38" s="416">
        <v>779586</v>
      </c>
      <c r="C38" s="360">
        <v>389793</v>
      </c>
      <c r="D38" s="686">
        <v>100000</v>
      </c>
      <c r="E38" s="687">
        <v>100000</v>
      </c>
      <c r="F38" s="471"/>
      <c r="G38" s="471"/>
      <c r="H38" s="460">
        <f t="shared" ref="H38:H44" si="14">F38+N38</f>
        <v>99999.29</v>
      </c>
      <c r="I38" s="460">
        <v>99999.29</v>
      </c>
      <c r="J38" s="463">
        <v>99999.29</v>
      </c>
      <c r="K38" s="463">
        <f>E38-H38</f>
        <v>0.71000000000640284</v>
      </c>
      <c r="L38" s="461">
        <f t="shared" ref="L38:L40" si="15">D38-H38</f>
        <v>0.71000000000640284</v>
      </c>
      <c r="M38" s="410">
        <f t="shared" si="13"/>
        <v>99.999290000000002</v>
      </c>
      <c r="N38" s="14">
        <v>99999.29</v>
      </c>
      <c r="O38" s="325">
        <v>99999.29</v>
      </c>
    </row>
    <row r="39" spans="1:18" ht="31.5" hidden="1" customHeight="1">
      <c r="A39" s="533" t="s">
        <v>240</v>
      </c>
      <c r="B39" s="417">
        <v>1000000</v>
      </c>
      <c r="C39" s="361">
        <v>500000</v>
      </c>
      <c r="D39" s="688">
        <v>1000000</v>
      </c>
      <c r="E39" s="687">
        <v>1000000</v>
      </c>
      <c r="F39" s="471"/>
      <c r="G39" s="471"/>
      <c r="H39" s="460">
        <f t="shared" si="14"/>
        <v>1000000</v>
      </c>
      <c r="I39" s="460">
        <v>1000000</v>
      </c>
      <c r="J39" s="463"/>
      <c r="K39" s="463">
        <f>E39-H39</f>
        <v>0</v>
      </c>
      <c r="L39" s="461">
        <f t="shared" si="15"/>
        <v>0</v>
      </c>
      <c r="M39" s="410" t="s">
        <v>12</v>
      </c>
      <c r="N39" s="14">
        <v>1000000</v>
      </c>
      <c r="O39" s="325">
        <v>1000000</v>
      </c>
    </row>
    <row r="40" spans="1:18" ht="16.5" hidden="1" customHeight="1">
      <c r="A40" s="533" t="s">
        <v>241</v>
      </c>
      <c r="B40" s="417">
        <v>1845166</v>
      </c>
      <c r="C40" s="417">
        <v>909683</v>
      </c>
      <c r="D40" s="685">
        <v>576307</v>
      </c>
      <c r="E40" s="687">
        <v>576307</v>
      </c>
      <c r="F40" s="462"/>
      <c r="G40" s="462"/>
      <c r="H40" s="460">
        <f t="shared" si="14"/>
        <v>576306.87</v>
      </c>
      <c r="I40" s="460">
        <v>512859.68</v>
      </c>
      <c r="J40" s="463">
        <v>431911</v>
      </c>
      <c r="K40" s="463">
        <f t="shared" ref="K40" si="16">E40-H40</f>
        <v>0.13000000000465661</v>
      </c>
      <c r="L40" s="461">
        <f t="shared" si="15"/>
        <v>0.13000000000465661</v>
      </c>
      <c r="M40" s="410">
        <f t="shared" si="13"/>
        <v>99.999977442578341</v>
      </c>
      <c r="N40" s="14">
        <v>576306.87</v>
      </c>
      <c r="O40" s="325">
        <v>576306.87</v>
      </c>
    </row>
    <row r="41" spans="1:18" ht="30.75" customHeight="1">
      <c r="A41" s="534" t="s">
        <v>242</v>
      </c>
      <c r="B41" s="195">
        <v>3949520</v>
      </c>
      <c r="C41" s="195">
        <v>2937611.26</v>
      </c>
      <c r="D41" s="689">
        <v>4447296</v>
      </c>
      <c r="E41" s="690">
        <v>4019992</v>
      </c>
      <c r="F41" s="472">
        <v>250973.52</v>
      </c>
      <c r="G41" s="472">
        <v>568997.02</v>
      </c>
      <c r="H41" s="473">
        <f>O41+F41</f>
        <v>3187759.49</v>
      </c>
      <c r="I41" s="473">
        <v>2160244.33</v>
      </c>
      <c r="J41" s="474">
        <v>998708.84</v>
      </c>
      <c r="K41" s="573">
        <f>E41-H41-G41</f>
        <v>263235.48999999976</v>
      </c>
      <c r="L41" s="475">
        <f>D41-H41-G41</f>
        <v>690539.48999999976</v>
      </c>
      <c r="M41" s="365">
        <f t="shared" si="13"/>
        <v>79.297657557527472</v>
      </c>
      <c r="N41" s="14">
        <v>2471740.61</v>
      </c>
      <c r="O41" s="404">
        <v>2936785.97</v>
      </c>
    </row>
    <row r="42" spans="1:18" ht="0.75" hidden="1" customHeight="1">
      <c r="A42" s="533" t="s">
        <v>243</v>
      </c>
      <c r="B42" s="417">
        <v>500000</v>
      </c>
      <c r="C42" s="417"/>
      <c r="D42" s="685">
        <v>799000</v>
      </c>
      <c r="E42" s="687">
        <v>799000</v>
      </c>
      <c r="F42" s="462"/>
      <c r="G42" s="462"/>
      <c r="H42" s="460">
        <f t="shared" si="14"/>
        <v>787922.29</v>
      </c>
      <c r="I42" s="460">
        <v>2247</v>
      </c>
      <c r="J42" s="463">
        <v>2247</v>
      </c>
      <c r="K42" s="580">
        <f t="shared" ref="K42:K44" si="17">E42-H42</f>
        <v>11077.709999999963</v>
      </c>
      <c r="L42" s="475">
        <f t="shared" ref="L42:L44" si="18">D42-H42</f>
        <v>11077.709999999963</v>
      </c>
      <c r="M42" s="410">
        <f t="shared" si="13"/>
        <v>98.613553191489359</v>
      </c>
      <c r="N42" s="14">
        <v>787922.29</v>
      </c>
      <c r="O42" s="325">
        <v>787922.29</v>
      </c>
    </row>
    <row r="43" spans="1:18" ht="33.75" hidden="1" customHeight="1">
      <c r="A43" s="533" t="s">
        <v>244</v>
      </c>
      <c r="B43" s="417">
        <v>2067604</v>
      </c>
      <c r="C43" s="417">
        <v>974575</v>
      </c>
      <c r="D43" s="685">
        <v>1806881</v>
      </c>
      <c r="E43" s="687">
        <v>1806881</v>
      </c>
      <c r="F43" s="462">
        <v>4872.1499999999996</v>
      </c>
      <c r="G43" s="462"/>
      <c r="H43" s="460">
        <f>O43+F43</f>
        <v>797666.59000000008</v>
      </c>
      <c r="I43" s="460">
        <v>1748594.29</v>
      </c>
      <c r="J43" s="463">
        <v>51481.84</v>
      </c>
      <c r="K43" s="580">
        <f t="shared" si="17"/>
        <v>1009214.4099999999</v>
      </c>
      <c r="L43" s="475">
        <f t="shared" si="18"/>
        <v>1009214.4099999999</v>
      </c>
      <c r="M43" s="410">
        <f t="shared" si="13"/>
        <v>44.146050016575529</v>
      </c>
      <c r="N43" s="14">
        <v>1742151.91</v>
      </c>
      <c r="O43" s="325">
        <v>792794.44000000006</v>
      </c>
    </row>
    <row r="44" spans="1:18" ht="1.5" hidden="1" customHeight="1">
      <c r="A44" s="533" t="s">
        <v>245</v>
      </c>
      <c r="B44" s="417">
        <v>2100000</v>
      </c>
      <c r="C44" s="417"/>
      <c r="D44" s="685">
        <v>751000</v>
      </c>
      <c r="E44" s="687">
        <v>751000</v>
      </c>
      <c r="F44" s="414">
        <v>159000</v>
      </c>
      <c r="G44" s="414"/>
      <c r="H44" s="460">
        <f t="shared" si="14"/>
        <v>457999.99</v>
      </c>
      <c r="I44" s="476">
        <v>457999.99</v>
      </c>
      <c r="J44" s="463">
        <v>457999.99</v>
      </c>
      <c r="K44" s="580">
        <f t="shared" si="17"/>
        <v>293000.01</v>
      </c>
      <c r="L44" s="475">
        <f t="shared" si="18"/>
        <v>293000.01</v>
      </c>
      <c r="M44" s="410">
        <f t="shared" si="13"/>
        <v>60.985351531291613</v>
      </c>
      <c r="N44" s="14">
        <v>298999.99</v>
      </c>
      <c r="O44" s="325">
        <v>457999.99</v>
      </c>
    </row>
    <row r="45" spans="1:18" ht="29.25" customHeight="1">
      <c r="A45" s="716" t="s">
        <v>395</v>
      </c>
      <c r="B45" s="418">
        <f>B46</f>
        <v>1100000</v>
      </c>
      <c r="C45" s="490"/>
      <c r="D45" s="691">
        <f t="shared" ref="D45:J45" si="19">D46</f>
        <v>1769992</v>
      </c>
      <c r="E45" s="692">
        <f t="shared" si="19"/>
        <v>1710152</v>
      </c>
      <c r="F45" s="477">
        <f t="shared" si="19"/>
        <v>14240</v>
      </c>
      <c r="G45" s="483">
        <f>G46</f>
        <v>297579.05</v>
      </c>
      <c r="H45" s="401">
        <f t="shared" si="19"/>
        <v>980121.48</v>
      </c>
      <c r="I45" s="477">
        <f t="shared" si="19"/>
        <v>900017.43</v>
      </c>
      <c r="J45" s="477">
        <f t="shared" si="19"/>
        <v>501459.77</v>
      </c>
      <c r="K45" s="581">
        <f>K46</f>
        <v>432451.47000000003</v>
      </c>
      <c r="L45" s="543">
        <f>L46</f>
        <v>492291.47000000003</v>
      </c>
      <c r="M45" s="407">
        <f t="shared" si="13"/>
        <v>57.311951218371235</v>
      </c>
      <c r="O45" s="406">
        <v>965881.48</v>
      </c>
    </row>
    <row r="46" spans="1:18" ht="31.5" customHeight="1">
      <c r="A46" s="533" t="s">
        <v>287</v>
      </c>
      <c r="B46" s="417">
        <v>1100000</v>
      </c>
      <c r="C46" s="414"/>
      <c r="D46" s="469">
        <v>1769992</v>
      </c>
      <c r="E46" s="693">
        <v>1710152</v>
      </c>
      <c r="F46" s="409">
        <v>14240</v>
      </c>
      <c r="G46" s="409">
        <v>297579.05</v>
      </c>
      <c r="H46" s="548">
        <f>O46+F46</f>
        <v>980121.48</v>
      </c>
      <c r="I46" s="461">
        <v>900017.43</v>
      </c>
      <c r="J46" s="544">
        <v>501459.77</v>
      </c>
      <c r="K46" s="573">
        <f>E46-H46-G46</f>
        <v>432451.47000000003</v>
      </c>
      <c r="L46" s="545">
        <f>D46-H46-G46</f>
        <v>492291.47000000003</v>
      </c>
      <c r="M46" s="536">
        <f t="shared" si="13"/>
        <v>57.311951218371235</v>
      </c>
      <c r="O46" s="325">
        <v>965881.48</v>
      </c>
      <c r="P46" s="14"/>
    </row>
    <row r="47" spans="1:18" ht="2.25" customHeight="1">
      <c r="A47" s="533"/>
      <c r="B47" s="417"/>
      <c r="C47" s="414"/>
      <c r="D47" s="469"/>
      <c r="E47" s="694"/>
      <c r="F47" s="414"/>
      <c r="G47" s="414"/>
      <c r="H47" s="476"/>
      <c r="I47" s="461"/>
      <c r="J47" s="469"/>
      <c r="K47" s="463"/>
      <c r="L47" s="461"/>
      <c r="M47" s="410"/>
      <c r="O47" s="325"/>
    </row>
    <row r="48" spans="1:18" ht="26.25" customHeight="1">
      <c r="A48" s="535" t="s">
        <v>20</v>
      </c>
      <c r="B48" s="412">
        <f t="shared" ref="B48:J48" si="20">B8+B19+B36+B45</f>
        <v>46208546</v>
      </c>
      <c r="C48" s="412" t="e">
        <f t="shared" si="20"/>
        <v>#REF!</v>
      </c>
      <c r="D48" s="412">
        <f t="shared" si="20"/>
        <v>46283546</v>
      </c>
      <c r="E48" s="412">
        <f t="shared" si="20"/>
        <v>38533601</v>
      </c>
      <c r="F48" s="412">
        <f t="shared" si="20"/>
        <v>3103432.27</v>
      </c>
      <c r="G48" s="484">
        <f t="shared" si="20"/>
        <v>8647830.3000000007</v>
      </c>
      <c r="H48" s="412">
        <f>H8+H19+H36+H45</f>
        <v>18825250.309999999</v>
      </c>
      <c r="I48" s="412">
        <f>I8+I19+I36+I45-1</f>
        <v>10948699.66</v>
      </c>
      <c r="J48" s="412">
        <f t="shared" si="20"/>
        <v>6897707.6799999997</v>
      </c>
      <c r="K48" s="575">
        <f>K8+K19+K36+K45</f>
        <v>11060519.120000001</v>
      </c>
      <c r="L48" s="487">
        <f>L8+L19+L36+L45</f>
        <v>18810464.120000001</v>
      </c>
      <c r="M48" s="407">
        <f t="shared" si="13"/>
        <v>48.854116463187538</v>
      </c>
      <c r="N48" s="14">
        <v>25647260.289999999</v>
      </c>
      <c r="O48" s="343">
        <v>15652851.300000001</v>
      </c>
    </row>
    <row r="49" spans="1:14" ht="16.5" customHeight="1">
      <c r="A49" s="38" t="s">
        <v>315</v>
      </c>
      <c r="N49" s="14" t="s">
        <v>12</v>
      </c>
    </row>
    <row r="50" spans="1:14" ht="18.75" customHeight="1">
      <c r="A50" s="39" t="s">
        <v>35</v>
      </c>
      <c r="D50" s="41" t="s">
        <v>12</v>
      </c>
    </row>
    <row r="57" spans="1:14">
      <c r="E57" s="419" t="s">
        <v>12</v>
      </c>
    </row>
  </sheetData>
  <mergeCells count="15">
    <mergeCell ref="A1:M1"/>
    <mergeCell ref="A2:M2"/>
    <mergeCell ref="A3:M3"/>
    <mergeCell ref="A4:M4"/>
    <mergeCell ref="A6:A7"/>
    <mergeCell ref="M6:M7"/>
    <mergeCell ref="K6:L6"/>
    <mergeCell ref="E6:E7"/>
    <mergeCell ref="D6:D7"/>
    <mergeCell ref="B6:B7"/>
    <mergeCell ref="F6:F7"/>
    <mergeCell ref="G6:G7"/>
    <mergeCell ref="H6:H7"/>
    <mergeCell ref="I6:I7"/>
    <mergeCell ref="J6:J7"/>
  </mergeCells>
  <pageMargins left="0.39370078740157483" right="0" top="0.39370078740157483" bottom="0.39370078740157483" header="0.31496062992125984" footer="0.31496062992125984"/>
  <pageSetup scale="50" orientation="landscape" r:id="rId1"/>
  <ignoredErrors>
    <ignoredError sqref="H29 H41:H42 H43 G19 K41:L41 G8 I48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tabColor theme="4" tint="0.39997558519241921"/>
    <pageSetUpPr fitToPage="1"/>
  </sheetPr>
  <dimension ref="A1:R407"/>
  <sheetViews>
    <sheetView showGridLines="0" showZeros="0" topLeftCell="A119" workbookViewId="0">
      <selection activeCell="O136" sqref="O136"/>
    </sheetView>
  </sheetViews>
  <sheetFormatPr baseColWidth="10" defaultColWidth="11.42578125" defaultRowHeight="13.5"/>
  <cols>
    <col min="1" max="1" width="6.140625" style="1" customWidth="1"/>
    <col min="2" max="2" width="51.140625" style="388" customWidth="1"/>
    <col min="3" max="3" width="13.7109375" customWidth="1"/>
    <col min="4" max="4" width="0.140625" hidden="1" customWidth="1"/>
    <col min="5" max="5" width="14.140625" customWidth="1"/>
    <col min="6" max="6" width="14" customWidth="1"/>
    <col min="7" max="7" width="13.140625" hidden="1" customWidth="1"/>
    <col min="8" max="8" width="13.85546875" customWidth="1"/>
    <col min="9" max="9" width="15.42578125" customWidth="1"/>
    <col min="10" max="10" width="13.140625" customWidth="1"/>
    <col min="11" max="11" width="12.140625" customWidth="1"/>
    <col min="12" max="12" width="14.7109375" customWidth="1"/>
    <col min="13" max="13" width="10.85546875" hidden="1" customWidth="1"/>
    <col min="14" max="14" width="8.85546875" style="8" hidden="1" customWidth="1"/>
    <col min="15" max="15" width="13.5703125" customWidth="1"/>
    <col min="16" max="16" width="13.28515625" style="3" customWidth="1"/>
    <col min="17" max="17" width="0.140625" hidden="1" customWidth="1"/>
    <col min="18" max="18" width="19.7109375" customWidth="1"/>
  </cols>
  <sheetData>
    <row r="1" spans="1:18" ht="17.100000000000001" customHeight="1">
      <c r="A1" s="815" t="s">
        <v>54</v>
      </c>
      <c r="B1" s="815"/>
      <c r="C1" s="815"/>
      <c r="D1" s="815"/>
      <c r="E1" s="815"/>
      <c r="F1" s="815"/>
      <c r="G1" s="815"/>
      <c r="H1" s="815"/>
      <c r="I1" s="815"/>
      <c r="J1" s="815"/>
      <c r="K1" s="815"/>
      <c r="L1" s="815"/>
      <c r="M1" s="815"/>
      <c r="N1" s="815"/>
      <c r="O1" s="815"/>
      <c r="P1" s="815"/>
    </row>
    <row r="2" spans="1:18" ht="17.100000000000001" customHeight="1">
      <c r="A2" s="725" t="s">
        <v>55</v>
      </c>
      <c r="B2" s="725"/>
      <c r="C2" s="725"/>
      <c r="D2" s="725"/>
      <c r="E2" s="725"/>
      <c r="F2" s="725"/>
      <c r="G2" s="725"/>
      <c r="H2" s="725"/>
      <c r="I2" s="725"/>
      <c r="J2" s="725"/>
      <c r="K2" s="725"/>
      <c r="L2" s="725"/>
      <c r="M2" s="725"/>
      <c r="N2" s="725"/>
      <c r="O2" s="725"/>
      <c r="P2" s="725"/>
    </row>
    <row r="3" spans="1:18" ht="17.100000000000001" customHeight="1">
      <c r="A3" s="726" t="s">
        <v>246</v>
      </c>
      <c r="B3" s="726"/>
      <c r="C3" s="726"/>
      <c r="D3" s="726"/>
      <c r="E3" s="726"/>
      <c r="F3" s="726"/>
      <c r="G3" s="726"/>
      <c r="H3" s="726"/>
      <c r="I3" s="726"/>
      <c r="J3" s="726"/>
      <c r="K3" s="726"/>
      <c r="L3" s="726"/>
      <c r="M3" s="726"/>
      <c r="N3" s="726"/>
      <c r="O3" s="726"/>
      <c r="P3" s="726"/>
    </row>
    <row r="4" spans="1:18" ht="17.100000000000001" customHeight="1">
      <c r="A4" s="816" t="s">
        <v>384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  <c r="M4" s="816"/>
      <c r="N4" s="816"/>
      <c r="O4" s="816"/>
      <c r="P4" s="816"/>
    </row>
    <row r="5" spans="1:18" ht="3" hidden="1" customHeight="1">
      <c r="A5" s="422"/>
      <c r="B5" s="37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8"/>
      <c r="P5" s="175"/>
    </row>
    <row r="6" spans="1:18" ht="10.9" customHeight="1">
      <c r="A6" s="422"/>
      <c r="B6" s="37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8"/>
      <c r="P6" s="175"/>
    </row>
    <row r="7" spans="1:18" ht="16.5" customHeight="1">
      <c r="A7" s="825" t="s">
        <v>165</v>
      </c>
      <c r="B7" s="828" t="s">
        <v>0</v>
      </c>
      <c r="C7" s="817" t="s">
        <v>43</v>
      </c>
      <c r="D7" s="818"/>
      <c r="E7" s="818"/>
      <c r="F7" s="818"/>
      <c r="G7" s="818"/>
      <c r="H7" s="819"/>
      <c r="I7" s="818"/>
      <c r="J7" s="818"/>
      <c r="K7" s="820"/>
      <c r="L7" s="821" t="s">
        <v>44</v>
      </c>
      <c r="M7" s="822"/>
      <c r="N7" s="822"/>
      <c r="O7" s="823"/>
      <c r="P7" s="830" t="s">
        <v>36</v>
      </c>
    </row>
    <row r="8" spans="1:18" ht="27" customHeight="1">
      <c r="A8" s="826"/>
      <c r="B8" s="829"/>
      <c r="C8" s="191" t="s">
        <v>2</v>
      </c>
      <c r="D8" s="191" t="s">
        <v>276</v>
      </c>
      <c r="E8" s="191" t="s">
        <v>3</v>
      </c>
      <c r="F8" s="192" t="s">
        <v>23</v>
      </c>
      <c r="G8" s="205" t="s">
        <v>59</v>
      </c>
      <c r="H8" s="485" t="s">
        <v>313</v>
      </c>
      <c r="I8" s="206" t="s">
        <v>314</v>
      </c>
      <c r="J8" s="207" t="s">
        <v>41</v>
      </c>
      <c r="K8" s="207" t="s">
        <v>37</v>
      </c>
      <c r="L8" s="570" t="s">
        <v>45</v>
      </c>
      <c r="M8" s="708"/>
      <c r="N8" s="708"/>
      <c r="O8" s="571" t="s">
        <v>46</v>
      </c>
      <c r="P8" s="831"/>
    </row>
    <row r="9" spans="1:18" ht="23.25" customHeight="1">
      <c r="A9" s="363" t="s">
        <v>166</v>
      </c>
      <c r="B9" s="380" t="s">
        <v>167</v>
      </c>
      <c r="C9" s="376">
        <v>208467</v>
      </c>
      <c r="D9" s="376">
        <v>0</v>
      </c>
      <c r="E9" s="376">
        <v>2965960</v>
      </c>
      <c r="F9" s="376">
        <v>2935434</v>
      </c>
      <c r="G9" s="376">
        <v>26586.04</v>
      </c>
      <c r="H9" s="584"/>
      <c r="I9" s="376">
        <v>178537.35</v>
      </c>
      <c r="J9" s="376">
        <v>178537.35</v>
      </c>
      <c r="K9" s="376">
        <v>173452.13</v>
      </c>
      <c r="L9" s="376">
        <v>2756896.65</v>
      </c>
      <c r="M9" s="376" t="e">
        <v>#REF!</v>
      </c>
      <c r="N9" s="376" t="e">
        <v>#REF!</v>
      </c>
      <c r="O9" s="376">
        <v>2787422.65</v>
      </c>
      <c r="P9" s="193">
        <v>6.0821449230335283</v>
      </c>
      <c r="R9" s="302"/>
    </row>
    <row r="10" spans="1:18" ht="18" customHeight="1">
      <c r="A10" s="420" t="s">
        <v>168</v>
      </c>
      <c r="B10" s="362" t="s">
        <v>169</v>
      </c>
      <c r="C10" s="394">
        <v>166800</v>
      </c>
      <c r="D10" s="394">
        <v>0</v>
      </c>
      <c r="E10" s="394">
        <v>2322302</v>
      </c>
      <c r="F10" s="394">
        <v>2295514</v>
      </c>
      <c r="G10" s="394">
        <v>22968.48</v>
      </c>
      <c r="H10" s="394"/>
      <c r="I10" s="394">
        <v>143983.07</v>
      </c>
      <c r="J10" s="394">
        <v>143983.07</v>
      </c>
      <c r="K10" s="394">
        <v>143983.07</v>
      </c>
      <c r="L10" s="394">
        <v>2151530.9300000002</v>
      </c>
      <c r="M10" s="394" t="e">
        <v>#REF!</v>
      </c>
      <c r="N10" s="394" t="e">
        <v>#REF!</v>
      </c>
      <c r="O10" s="394">
        <v>2178318.9300000002</v>
      </c>
      <c r="P10" s="390">
        <v>6.2723673216543219</v>
      </c>
      <c r="R10" s="302"/>
    </row>
    <row r="11" spans="1:18" ht="18" hidden="1" customHeight="1">
      <c r="A11" s="423" t="s">
        <v>247</v>
      </c>
      <c r="B11" s="362" t="s">
        <v>248</v>
      </c>
      <c r="C11" s="394"/>
      <c r="D11" s="394"/>
      <c r="E11" s="394">
        <v>2322302</v>
      </c>
      <c r="F11" s="394">
        <v>2295514</v>
      </c>
      <c r="G11" s="394">
        <v>18637.560000000001</v>
      </c>
      <c r="H11" s="394"/>
      <c r="I11" s="394">
        <v>143983.07</v>
      </c>
      <c r="J11" s="394">
        <v>143983.07</v>
      </c>
      <c r="K11" s="394">
        <v>143983.07</v>
      </c>
      <c r="L11" s="394">
        <v>2151530.9300000002</v>
      </c>
      <c r="M11" s="394" t="e">
        <v>#REF!</v>
      </c>
      <c r="N11" s="394" t="e">
        <v>#REF!</v>
      </c>
      <c r="O11" s="393">
        <v>2178318.9300000002</v>
      </c>
      <c r="P11" s="390">
        <v>6.2723673216543219</v>
      </c>
      <c r="R11" s="302"/>
    </row>
    <row r="12" spans="1:18" ht="0.75" hidden="1" customHeight="1">
      <c r="A12" s="423" t="s">
        <v>247</v>
      </c>
      <c r="B12" s="362" t="s">
        <v>296</v>
      </c>
      <c r="C12" s="394">
        <v>166800</v>
      </c>
      <c r="D12" s="394"/>
      <c r="E12" s="394">
        <v>2322302</v>
      </c>
      <c r="F12" s="394">
        <v>2295514</v>
      </c>
      <c r="G12" s="394">
        <v>22968.48</v>
      </c>
      <c r="H12" s="394"/>
      <c r="I12" s="394">
        <v>22968.48</v>
      </c>
      <c r="J12" s="394">
        <v>22968.48</v>
      </c>
      <c r="K12" s="394">
        <v>22968.48</v>
      </c>
      <c r="L12" s="394">
        <v>2272545.52</v>
      </c>
      <c r="M12" s="394"/>
      <c r="N12" s="394"/>
      <c r="O12" s="394">
        <v>2299333.52</v>
      </c>
      <c r="P12" s="390">
        <v>1.0005811334629193</v>
      </c>
      <c r="R12" s="302"/>
    </row>
    <row r="13" spans="1:18" ht="15" customHeight="1">
      <c r="A13" s="423" t="s">
        <v>176</v>
      </c>
      <c r="B13" s="362" t="s">
        <v>335</v>
      </c>
      <c r="C13" s="394">
        <v>13902</v>
      </c>
      <c r="D13" s="393"/>
      <c r="E13" s="394">
        <v>245671</v>
      </c>
      <c r="F13" s="394">
        <v>245671</v>
      </c>
      <c r="G13" s="394">
        <v>0</v>
      </c>
      <c r="H13" s="394"/>
      <c r="I13" s="394">
        <v>10765.38</v>
      </c>
      <c r="J13" s="394">
        <v>10765.38</v>
      </c>
      <c r="K13" s="394">
        <v>10765.38</v>
      </c>
      <c r="L13" s="394">
        <v>234905.62</v>
      </c>
      <c r="M13" s="394" t="e">
        <v>#REF!</v>
      </c>
      <c r="N13" s="394" t="e">
        <v>#REF!</v>
      </c>
      <c r="O13" s="394">
        <v>234905.62</v>
      </c>
      <c r="P13" s="390">
        <v>4.3820312531800658</v>
      </c>
      <c r="R13" s="302"/>
    </row>
    <row r="14" spans="1:18" ht="15" customHeight="1">
      <c r="A14" s="423" t="s">
        <v>177</v>
      </c>
      <c r="B14" s="378" t="s">
        <v>338</v>
      </c>
      <c r="C14" s="394">
        <v>27765</v>
      </c>
      <c r="D14" s="393"/>
      <c r="E14" s="394">
        <v>397987</v>
      </c>
      <c r="F14" s="394">
        <v>394249</v>
      </c>
      <c r="G14" s="394">
        <v>3617.56</v>
      </c>
      <c r="H14" s="394"/>
      <c r="I14" s="394">
        <v>23788.900000000005</v>
      </c>
      <c r="J14" s="394">
        <v>23788.9</v>
      </c>
      <c r="K14" s="394">
        <v>18703.68</v>
      </c>
      <c r="L14" s="394">
        <v>370460.1</v>
      </c>
      <c r="M14" s="394" t="e">
        <v>#REF!</v>
      </c>
      <c r="N14" s="394" t="e">
        <v>#REF!</v>
      </c>
      <c r="O14" s="394">
        <v>374198.1</v>
      </c>
      <c r="P14" s="390">
        <v>6.0339785262613237</v>
      </c>
      <c r="R14" s="302"/>
    </row>
    <row r="15" spans="1:18" ht="18" customHeight="1">
      <c r="A15" s="424" t="s">
        <v>180</v>
      </c>
      <c r="B15" s="381" t="s">
        <v>337</v>
      </c>
      <c r="C15" s="377">
        <v>35516907</v>
      </c>
      <c r="D15" s="377">
        <v>0</v>
      </c>
      <c r="E15" s="377">
        <v>15384107</v>
      </c>
      <c r="F15" s="377">
        <v>8300726</v>
      </c>
      <c r="G15" s="377">
        <v>575066.66</v>
      </c>
      <c r="H15" s="377">
        <v>1219674.45</v>
      </c>
      <c r="I15" s="377">
        <v>3208758.6900000004</v>
      </c>
      <c r="J15" s="377">
        <v>2305617.1199999996</v>
      </c>
      <c r="K15" s="377">
        <v>1053955.6499999999</v>
      </c>
      <c r="L15" s="377">
        <v>5091967.3099999996</v>
      </c>
      <c r="M15" s="377" t="e">
        <v>#REF!</v>
      </c>
      <c r="N15" s="377" t="e">
        <v>#REF!</v>
      </c>
      <c r="O15" s="377">
        <v>12175348.309999999</v>
      </c>
      <c r="P15" s="364">
        <v>38.656361985686559</v>
      </c>
      <c r="R15" s="302"/>
    </row>
    <row r="16" spans="1:18" ht="15" customHeight="1">
      <c r="A16" s="420">
        <v>100</v>
      </c>
      <c r="B16" s="362" t="s">
        <v>181</v>
      </c>
      <c r="C16" s="393"/>
      <c r="D16" s="393"/>
      <c r="E16" s="394">
        <v>22300</v>
      </c>
      <c r="F16" s="394">
        <v>22300</v>
      </c>
      <c r="G16" s="393"/>
      <c r="H16" s="394">
        <v>0</v>
      </c>
      <c r="I16" s="394">
        <v>3745</v>
      </c>
      <c r="J16" s="393"/>
      <c r="K16" s="393"/>
      <c r="L16" s="394">
        <v>18555</v>
      </c>
      <c r="M16" s="393"/>
      <c r="N16" s="393"/>
      <c r="O16" s="394">
        <v>18555</v>
      </c>
      <c r="P16" s="390">
        <v>16.793721973094168</v>
      </c>
      <c r="R16" s="302"/>
    </row>
    <row r="17" spans="1:18" ht="18.75" customHeight="1">
      <c r="A17" s="420">
        <v>110</v>
      </c>
      <c r="B17" s="362" t="s">
        <v>249</v>
      </c>
      <c r="C17" s="393"/>
      <c r="D17" s="393"/>
      <c r="E17" s="394">
        <v>1479999</v>
      </c>
      <c r="F17" s="394">
        <v>1479999</v>
      </c>
      <c r="G17" s="394">
        <v>436557.45</v>
      </c>
      <c r="H17" s="394">
        <v>3953.65</v>
      </c>
      <c r="I17" s="394">
        <v>1534847</v>
      </c>
      <c r="J17" s="394">
        <v>1534236.56</v>
      </c>
      <c r="K17" s="394">
        <v>795598.13</v>
      </c>
      <c r="L17" s="394">
        <v>-54848</v>
      </c>
      <c r="M17" s="394">
        <v>-1097679.1100000001</v>
      </c>
      <c r="N17" s="394">
        <v>739248.87</v>
      </c>
      <c r="O17" s="394">
        <v>-54848</v>
      </c>
      <c r="P17" s="390">
        <v>103.70594844996516</v>
      </c>
      <c r="R17" s="302"/>
    </row>
    <row r="18" spans="1:18" ht="12.75" customHeight="1">
      <c r="A18" s="420">
        <v>120</v>
      </c>
      <c r="B18" s="362" t="s">
        <v>250</v>
      </c>
      <c r="C18" s="393"/>
      <c r="D18" s="393"/>
      <c r="E18" s="394">
        <v>10000</v>
      </c>
      <c r="F18" s="394">
        <v>10000</v>
      </c>
      <c r="G18" s="394">
        <v>0</v>
      </c>
      <c r="H18" s="394">
        <v>1780.48</v>
      </c>
      <c r="I18" s="394">
        <v>7698</v>
      </c>
      <c r="J18" s="394">
        <v>7383</v>
      </c>
      <c r="K18" s="394"/>
      <c r="L18" s="394">
        <v>2302</v>
      </c>
      <c r="M18" s="394" t="e">
        <v>#REF!</v>
      </c>
      <c r="N18" s="394" t="e">
        <v>#REF!</v>
      </c>
      <c r="O18" s="394">
        <v>2302</v>
      </c>
      <c r="P18" s="390">
        <v>76.98</v>
      </c>
      <c r="R18" s="302"/>
    </row>
    <row r="19" spans="1:18" ht="13.5" customHeight="1">
      <c r="A19" s="420">
        <v>130</v>
      </c>
      <c r="B19" s="362" t="s">
        <v>251</v>
      </c>
      <c r="C19" s="394"/>
      <c r="D19" s="394"/>
      <c r="E19" s="394">
        <v>12389</v>
      </c>
      <c r="F19" s="394">
        <v>12389</v>
      </c>
      <c r="G19" s="394">
        <v>0</v>
      </c>
      <c r="H19" s="394">
        <v>8667.9699999999993</v>
      </c>
      <c r="I19" s="394"/>
      <c r="J19" s="394"/>
      <c r="K19" s="585"/>
      <c r="L19" s="394">
        <v>12389</v>
      </c>
      <c r="M19" s="394"/>
      <c r="N19" s="394"/>
      <c r="O19" s="394">
        <v>12389</v>
      </c>
      <c r="P19" s="390">
        <v>0</v>
      </c>
      <c r="R19" s="302"/>
    </row>
    <row r="20" spans="1:18" ht="15" customHeight="1">
      <c r="A20" s="420" t="s">
        <v>185</v>
      </c>
      <c r="B20" s="378" t="s">
        <v>186</v>
      </c>
      <c r="C20" s="394"/>
      <c r="D20" s="394"/>
      <c r="E20" s="394">
        <v>14000</v>
      </c>
      <c r="F20" s="394">
        <v>14000</v>
      </c>
      <c r="G20" s="394">
        <v>0</v>
      </c>
      <c r="H20" s="394">
        <v>3953.65</v>
      </c>
      <c r="I20" s="394">
        <v>12375</v>
      </c>
      <c r="J20" s="394">
        <v>4000</v>
      </c>
      <c r="K20" s="394">
        <v>4000</v>
      </c>
      <c r="L20" s="394">
        <v>1625</v>
      </c>
      <c r="M20" s="394" t="e">
        <v>#REF!</v>
      </c>
      <c r="N20" s="394" t="e">
        <v>#REF!</v>
      </c>
      <c r="O20" s="394">
        <v>1625</v>
      </c>
      <c r="P20" s="390">
        <v>88.392857142857139</v>
      </c>
      <c r="R20" s="302"/>
    </row>
    <row r="21" spans="1:18" ht="12" customHeight="1">
      <c r="A21" s="420">
        <v>150</v>
      </c>
      <c r="B21" s="378" t="s">
        <v>279</v>
      </c>
      <c r="C21" s="394"/>
      <c r="D21" s="394"/>
      <c r="E21" s="394">
        <v>41100</v>
      </c>
      <c r="F21" s="394">
        <v>41100</v>
      </c>
      <c r="G21" s="394"/>
      <c r="H21" s="394">
        <v>898</v>
      </c>
      <c r="I21" s="394">
        <v>15227</v>
      </c>
      <c r="J21" s="394"/>
      <c r="K21" s="394"/>
      <c r="L21" s="394">
        <v>25873</v>
      </c>
      <c r="M21" s="394"/>
      <c r="N21" s="394"/>
      <c r="O21" s="394">
        <v>25873</v>
      </c>
      <c r="P21" s="390">
        <v>37.048661800486613</v>
      </c>
      <c r="R21" s="302"/>
    </row>
    <row r="22" spans="1:18" ht="15" customHeight="1">
      <c r="A22" s="420" t="s">
        <v>188</v>
      </c>
      <c r="B22" s="378" t="s">
        <v>299</v>
      </c>
      <c r="C22" s="394">
        <v>35316907</v>
      </c>
      <c r="D22" s="394"/>
      <c r="E22" s="394">
        <v>12190680</v>
      </c>
      <c r="F22" s="394">
        <v>5127299</v>
      </c>
      <c r="G22" s="394">
        <v>11281.25</v>
      </c>
      <c r="H22" s="394">
        <v>493904.48</v>
      </c>
      <c r="I22" s="394">
        <v>831886.92000000016</v>
      </c>
      <c r="J22" s="394">
        <v>548342.29</v>
      </c>
      <c r="K22" s="394">
        <v>233329.32</v>
      </c>
      <c r="L22" s="394">
        <v>4295412.08</v>
      </c>
      <c r="M22" s="394" t="e">
        <v>#REF!</v>
      </c>
      <c r="N22" s="394" t="e">
        <v>#REF!</v>
      </c>
      <c r="O22" s="394">
        <v>11358793.08</v>
      </c>
      <c r="P22" s="390">
        <v>16.224661756609088</v>
      </c>
      <c r="R22" s="302"/>
    </row>
    <row r="23" spans="1:18" ht="16.5" hidden="1" customHeight="1">
      <c r="A23" s="420">
        <v>170</v>
      </c>
      <c r="B23" s="378" t="s">
        <v>252</v>
      </c>
      <c r="C23" s="394">
        <v>3106</v>
      </c>
      <c r="D23" s="394"/>
      <c r="E23" s="394">
        <v>1479999</v>
      </c>
      <c r="F23" s="394">
        <v>1479999</v>
      </c>
      <c r="G23" s="394">
        <v>9760.43</v>
      </c>
      <c r="H23" s="394">
        <v>8667.9699999999993</v>
      </c>
      <c r="I23" s="394"/>
      <c r="J23" s="394"/>
      <c r="K23" s="394"/>
      <c r="L23" s="394">
        <v>1479999</v>
      </c>
      <c r="M23" s="394"/>
      <c r="N23" s="394"/>
      <c r="O23" s="394">
        <v>1479999</v>
      </c>
      <c r="P23" s="390"/>
      <c r="R23" s="302"/>
    </row>
    <row r="24" spans="1:18" ht="14.25" customHeight="1">
      <c r="A24" s="420" t="s">
        <v>189</v>
      </c>
      <c r="B24" s="378" t="s">
        <v>339</v>
      </c>
      <c r="C24" s="394">
        <v>200000</v>
      </c>
      <c r="D24" s="394"/>
      <c r="E24" s="394">
        <v>1483887</v>
      </c>
      <c r="F24" s="394">
        <v>1463887</v>
      </c>
      <c r="G24" s="394">
        <v>127227.96</v>
      </c>
      <c r="H24" s="394">
        <v>710469.87</v>
      </c>
      <c r="I24" s="394">
        <v>673227.99</v>
      </c>
      <c r="J24" s="394">
        <v>81903.489999999991</v>
      </c>
      <c r="K24" s="394">
        <v>21028.2</v>
      </c>
      <c r="L24" s="394">
        <v>790659.01</v>
      </c>
      <c r="M24" s="394" t="e">
        <v>#REF!</v>
      </c>
      <c r="N24" s="394" t="e">
        <v>#REF!</v>
      </c>
      <c r="O24" s="394">
        <v>810659.01</v>
      </c>
      <c r="P24" s="390">
        <v>45.98906814528717</v>
      </c>
      <c r="R24" s="302"/>
    </row>
    <row r="25" spans="1:18" ht="14.25" customHeight="1">
      <c r="A25" s="420">
        <v>190</v>
      </c>
      <c r="B25" s="378" t="s">
        <v>340</v>
      </c>
      <c r="C25" s="394"/>
      <c r="D25" s="394"/>
      <c r="E25" s="394">
        <v>129752</v>
      </c>
      <c r="F25" s="394">
        <v>129752</v>
      </c>
      <c r="G25" s="394">
        <v>0</v>
      </c>
      <c r="H25" s="394">
        <v>0</v>
      </c>
      <c r="I25" s="394">
        <v>129751.78</v>
      </c>
      <c r="J25" s="586">
        <v>129751.78</v>
      </c>
      <c r="K25" s="394"/>
      <c r="L25" s="394">
        <v>0.22000000000116415</v>
      </c>
      <c r="M25" s="394"/>
      <c r="N25" s="394"/>
      <c r="O25" s="394">
        <v>0.22000000000116415</v>
      </c>
      <c r="P25" s="390">
        <v>99.999830445773469</v>
      </c>
      <c r="R25" s="302"/>
    </row>
    <row r="26" spans="1:18" ht="15" hidden="1" customHeight="1">
      <c r="A26" s="425"/>
      <c r="B26" s="382"/>
      <c r="C26" s="395"/>
      <c r="D26" s="395"/>
      <c r="E26" s="396"/>
      <c r="F26" s="396"/>
      <c r="G26" s="396"/>
      <c r="H26" s="396"/>
      <c r="I26" s="396"/>
      <c r="J26" s="396"/>
      <c r="K26" s="396"/>
      <c r="L26" s="396"/>
      <c r="M26" s="396"/>
      <c r="N26" s="396"/>
      <c r="O26" s="396"/>
      <c r="P26" s="391"/>
      <c r="R26" s="302"/>
    </row>
    <row r="27" spans="1:18" ht="18" customHeight="1">
      <c r="A27" s="363" t="s">
        <v>190</v>
      </c>
      <c r="B27" s="380" t="s">
        <v>277</v>
      </c>
      <c r="C27" s="376">
        <v>693300</v>
      </c>
      <c r="D27" s="376">
        <v>0</v>
      </c>
      <c r="E27" s="376">
        <v>3740520</v>
      </c>
      <c r="F27" s="376">
        <v>3735220</v>
      </c>
      <c r="G27" s="376">
        <v>408380.93000000005</v>
      </c>
      <c r="H27" s="377">
        <v>1570270.6300000001</v>
      </c>
      <c r="I27" s="376">
        <v>1711166.13</v>
      </c>
      <c r="J27" s="376">
        <v>909097.57000000007</v>
      </c>
      <c r="K27" s="376">
        <v>385369.97000000003</v>
      </c>
      <c r="L27" s="376">
        <v>2024053.87</v>
      </c>
      <c r="M27" s="376" t="e">
        <v>#REF!</v>
      </c>
      <c r="N27" s="376" t="e">
        <v>#REF!</v>
      </c>
      <c r="O27" s="376">
        <v>2029353.87</v>
      </c>
      <c r="P27" s="364">
        <v>45.811655806083706</v>
      </c>
      <c r="R27" s="302"/>
    </row>
    <row r="28" spans="1:18" ht="15" customHeight="1">
      <c r="A28" s="420" t="s">
        <v>193</v>
      </c>
      <c r="B28" s="378" t="s">
        <v>194</v>
      </c>
      <c r="C28" s="394"/>
      <c r="D28" s="394"/>
      <c r="E28" s="394">
        <v>182847</v>
      </c>
      <c r="F28" s="394">
        <v>182847</v>
      </c>
      <c r="G28" s="394">
        <v>12472.470000000001</v>
      </c>
      <c r="H28" s="394">
        <v>121138.11</v>
      </c>
      <c r="I28" s="394">
        <v>43707.76</v>
      </c>
      <c r="J28" s="394">
        <v>6428.1900000000005</v>
      </c>
      <c r="K28" s="394">
        <v>5780.04</v>
      </c>
      <c r="L28" s="394">
        <v>139139.24</v>
      </c>
      <c r="M28" s="393" t="e">
        <v>#REF!</v>
      </c>
      <c r="N28" s="393" t="e">
        <v>#REF!</v>
      </c>
      <c r="O28" s="394">
        <v>139139.24</v>
      </c>
      <c r="P28" s="390">
        <v>23.904007175398011</v>
      </c>
      <c r="R28" s="302"/>
    </row>
    <row r="29" spans="1:18" ht="15" customHeight="1">
      <c r="A29" s="420" t="s">
        <v>195</v>
      </c>
      <c r="B29" s="378" t="s">
        <v>341</v>
      </c>
      <c r="C29" s="393"/>
      <c r="D29" s="393"/>
      <c r="E29" s="394">
        <v>90848</v>
      </c>
      <c r="F29" s="394">
        <v>90848</v>
      </c>
      <c r="G29" s="394">
        <v>3583.29</v>
      </c>
      <c r="H29" s="394">
        <v>3118.46</v>
      </c>
      <c r="I29" s="394">
        <v>73521.600000000006</v>
      </c>
      <c r="J29" s="394">
        <v>19787.349999999999</v>
      </c>
      <c r="K29" s="394">
        <v>123.27000000000001</v>
      </c>
      <c r="L29" s="394">
        <v>17326.399999999994</v>
      </c>
      <c r="M29" s="393" t="e">
        <v>#REF!</v>
      </c>
      <c r="N29" s="393" t="e">
        <v>#REF!</v>
      </c>
      <c r="O29" s="394">
        <v>17326.399999999994</v>
      </c>
      <c r="P29" s="390">
        <v>80.928143712574851</v>
      </c>
      <c r="R29" s="302"/>
    </row>
    <row r="30" spans="1:18" ht="15" customHeight="1">
      <c r="A30" s="420">
        <v>230</v>
      </c>
      <c r="B30" s="362" t="s">
        <v>336</v>
      </c>
      <c r="C30" s="394"/>
      <c r="D30" s="394"/>
      <c r="E30" s="394">
        <v>84150</v>
      </c>
      <c r="F30" s="394">
        <v>84150</v>
      </c>
      <c r="G30" s="394">
        <v>3527.52</v>
      </c>
      <c r="H30" s="394">
        <v>59235.46</v>
      </c>
      <c r="I30" s="394">
        <v>17129.16</v>
      </c>
      <c r="J30" s="394">
        <v>13601.64</v>
      </c>
      <c r="K30" s="394">
        <v>9819.93</v>
      </c>
      <c r="L30" s="394">
        <v>67020.84</v>
      </c>
      <c r="M30" s="394" t="e">
        <v>#REF!</v>
      </c>
      <c r="N30" s="394" t="e">
        <v>#REF!</v>
      </c>
      <c r="O30" s="394">
        <v>67020.84</v>
      </c>
      <c r="P30" s="390">
        <v>20.355508021390374</v>
      </c>
      <c r="R30" s="302"/>
    </row>
    <row r="31" spans="1:18" ht="15" customHeight="1">
      <c r="A31" s="420" t="s">
        <v>197</v>
      </c>
      <c r="B31" s="378" t="s">
        <v>342</v>
      </c>
      <c r="C31" s="394"/>
      <c r="D31" s="394"/>
      <c r="E31" s="394">
        <v>169706</v>
      </c>
      <c r="F31" s="394">
        <v>169706</v>
      </c>
      <c r="G31" s="394">
        <v>17880.240000000002</v>
      </c>
      <c r="H31" s="394">
        <v>37113.1</v>
      </c>
      <c r="I31" s="394">
        <v>107843.95000000001</v>
      </c>
      <c r="J31" s="394">
        <v>64074.49</v>
      </c>
      <c r="K31" s="394">
        <v>2583.73</v>
      </c>
      <c r="L31" s="394">
        <v>61862.049999999988</v>
      </c>
      <c r="M31" s="394" t="e">
        <v>#REF!</v>
      </c>
      <c r="N31" s="394" t="e">
        <v>#REF!</v>
      </c>
      <c r="O31" s="394">
        <v>61862.049999999988</v>
      </c>
      <c r="P31" s="390">
        <v>63.547517471391714</v>
      </c>
      <c r="R31" s="302"/>
    </row>
    <row r="32" spans="1:18" s="7" customFormat="1" ht="15" customHeight="1">
      <c r="A32" s="420">
        <v>250</v>
      </c>
      <c r="B32" s="378" t="s">
        <v>343</v>
      </c>
      <c r="C32" s="394">
        <v>21000</v>
      </c>
      <c r="D32" s="394"/>
      <c r="E32" s="394">
        <v>903737</v>
      </c>
      <c r="F32" s="394">
        <v>899737</v>
      </c>
      <c r="G32" s="394">
        <v>226672.04000000004</v>
      </c>
      <c r="H32" s="394">
        <v>387496.54000000004</v>
      </c>
      <c r="I32" s="394">
        <v>382154.01</v>
      </c>
      <c r="J32" s="394">
        <v>119682.89</v>
      </c>
      <c r="K32" s="394">
        <v>43449.1</v>
      </c>
      <c r="L32" s="394">
        <v>517582.99</v>
      </c>
      <c r="M32" s="394" t="e">
        <v>#REF!</v>
      </c>
      <c r="N32" s="394" t="e">
        <v>#REF!</v>
      </c>
      <c r="O32" s="394">
        <v>521582.99</v>
      </c>
      <c r="P32" s="390">
        <v>42.473968504129537</v>
      </c>
      <c r="R32" s="303"/>
    </row>
    <row r="33" spans="1:18" ht="15" customHeight="1">
      <c r="A33" s="420" t="s">
        <v>199</v>
      </c>
      <c r="B33" s="378" t="s">
        <v>200</v>
      </c>
      <c r="C33" s="394">
        <v>668800</v>
      </c>
      <c r="D33" s="394"/>
      <c r="E33" s="394">
        <v>1198128</v>
      </c>
      <c r="F33" s="394">
        <v>1197368</v>
      </c>
      <c r="G33" s="394">
        <v>86381.109999999986</v>
      </c>
      <c r="H33" s="394">
        <v>509096.14999999997</v>
      </c>
      <c r="I33" s="394">
        <v>546716.48</v>
      </c>
      <c r="J33" s="394">
        <v>381042.38000000006</v>
      </c>
      <c r="K33" s="394">
        <v>243580.64</v>
      </c>
      <c r="L33" s="394">
        <v>650651.52</v>
      </c>
      <c r="M33" s="394" t="e">
        <v>#REF!</v>
      </c>
      <c r="N33" s="394" t="e">
        <v>#REF!</v>
      </c>
      <c r="O33" s="394">
        <v>651411.52</v>
      </c>
      <c r="P33" s="390">
        <v>45.659853946322265</v>
      </c>
      <c r="R33" s="302"/>
    </row>
    <row r="34" spans="1:18" ht="15" customHeight="1">
      <c r="A34" s="420" t="s">
        <v>201</v>
      </c>
      <c r="B34" s="378" t="s">
        <v>344</v>
      </c>
      <c r="C34" s="394">
        <v>2700</v>
      </c>
      <c r="D34" s="394"/>
      <c r="E34" s="394">
        <v>895841</v>
      </c>
      <c r="F34" s="394">
        <v>895301</v>
      </c>
      <c r="G34" s="394">
        <v>46992.65</v>
      </c>
      <c r="H34" s="394">
        <v>327525.53999999998</v>
      </c>
      <c r="I34" s="394">
        <v>467045.9</v>
      </c>
      <c r="J34" s="394">
        <v>264752.40999999997</v>
      </c>
      <c r="K34" s="394">
        <v>72883.33</v>
      </c>
      <c r="L34" s="394">
        <v>428255.1</v>
      </c>
      <c r="M34" s="394" t="e">
        <v>#REF!</v>
      </c>
      <c r="N34" s="394" t="e">
        <v>#REF!</v>
      </c>
      <c r="O34" s="394">
        <v>428795.1</v>
      </c>
      <c r="P34" s="390">
        <v>52.1663552257844</v>
      </c>
      <c r="R34" s="302"/>
    </row>
    <row r="35" spans="1:18" ht="15" customHeight="1">
      <c r="A35" s="420" t="s">
        <v>202</v>
      </c>
      <c r="B35" s="378" t="s">
        <v>203</v>
      </c>
      <c r="C35" s="394">
        <v>800</v>
      </c>
      <c r="D35" s="394"/>
      <c r="E35" s="394">
        <v>212941</v>
      </c>
      <c r="F35" s="394">
        <v>212941</v>
      </c>
      <c r="G35" s="394">
        <v>10871.61</v>
      </c>
      <c r="H35" s="394">
        <v>125547.27</v>
      </c>
      <c r="I35" s="394">
        <v>70726.73</v>
      </c>
      <c r="J35" s="394">
        <v>39678.22</v>
      </c>
      <c r="K35" s="394">
        <v>7099.93</v>
      </c>
      <c r="L35" s="394">
        <v>142214.27000000002</v>
      </c>
      <c r="M35" s="394" t="e">
        <v>#REF!</v>
      </c>
      <c r="N35" s="394" t="e">
        <v>#REF!</v>
      </c>
      <c r="O35" s="394">
        <v>142214.27000000002</v>
      </c>
      <c r="P35" s="390">
        <v>33.214237746605868</v>
      </c>
      <c r="R35" s="302"/>
    </row>
    <row r="36" spans="1:18" ht="15" customHeight="1">
      <c r="A36" s="420">
        <v>290</v>
      </c>
      <c r="B36" s="378" t="s">
        <v>345</v>
      </c>
      <c r="C36" s="394">
        <v>0</v>
      </c>
      <c r="D36" s="394"/>
      <c r="E36" s="394">
        <v>2322</v>
      </c>
      <c r="F36" s="394">
        <v>2322</v>
      </c>
      <c r="G36" s="394">
        <v>0</v>
      </c>
      <c r="H36" s="394"/>
      <c r="I36" s="394">
        <v>2320.54</v>
      </c>
      <c r="J36" s="394">
        <v>50</v>
      </c>
      <c r="K36" s="394">
        <v>50</v>
      </c>
      <c r="L36" s="394">
        <v>1.4600000000000364</v>
      </c>
      <c r="M36" s="396" t="e">
        <v>#REF!</v>
      </c>
      <c r="N36" s="396" t="e">
        <v>#REF!</v>
      </c>
      <c r="O36" s="394">
        <v>1.4600000000000364</v>
      </c>
      <c r="P36" s="390">
        <v>99.937123169681314</v>
      </c>
      <c r="R36" s="302"/>
    </row>
    <row r="37" spans="1:18" ht="1.5" customHeight="1">
      <c r="A37" s="425"/>
      <c r="B37" s="382"/>
      <c r="C37" s="395"/>
      <c r="D37" s="395"/>
      <c r="E37" s="395"/>
      <c r="F37" s="395"/>
      <c r="G37" s="395"/>
      <c r="H37" s="395"/>
      <c r="I37" s="395"/>
      <c r="J37" s="395"/>
      <c r="K37" s="395"/>
      <c r="L37" s="395"/>
      <c r="M37" s="395"/>
      <c r="N37" s="395"/>
      <c r="O37" s="396"/>
      <c r="P37" s="391"/>
      <c r="R37" s="302"/>
    </row>
    <row r="38" spans="1:18" ht="18" customHeight="1">
      <c r="A38" s="421" t="s">
        <v>218</v>
      </c>
      <c r="B38" s="383" t="s">
        <v>253</v>
      </c>
      <c r="C38" s="397">
        <v>6075690</v>
      </c>
      <c r="D38" s="397">
        <v>0</v>
      </c>
      <c r="E38" s="397">
        <v>13962510</v>
      </c>
      <c r="F38" s="397">
        <v>13331772</v>
      </c>
      <c r="G38" s="397">
        <v>1479591.9400000002</v>
      </c>
      <c r="H38" s="377">
        <v>4985739.25</v>
      </c>
      <c r="I38" s="397">
        <v>7084534.790000001</v>
      </c>
      <c r="J38" s="397">
        <v>3977415.18</v>
      </c>
      <c r="K38" s="397">
        <v>2203016.48</v>
      </c>
      <c r="L38" s="397">
        <v>6247237.209999999</v>
      </c>
      <c r="M38" s="397" t="e">
        <v>#REF!</v>
      </c>
      <c r="N38" s="397" t="e">
        <v>#REF!</v>
      </c>
      <c r="O38" s="397">
        <v>6877975.209999999</v>
      </c>
      <c r="P38" s="392">
        <v>53.140233646359988</v>
      </c>
      <c r="R38" s="302"/>
    </row>
    <row r="39" spans="1:18" ht="15" customHeight="1">
      <c r="A39" s="420">
        <v>300</v>
      </c>
      <c r="B39" s="362" t="s">
        <v>346</v>
      </c>
      <c r="C39" s="394">
        <v>133000</v>
      </c>
      <c r="D39" s="394"/>
      <c r="E39" s="394">
        <v>905791</v>
      </c>
      <c r="F39" s="394">
        <v>879191</v>
      </c>
      <c r="G39" s="394">
        <v>140955.93</v>
      </c>
      <c r="H39" s="394">
        <v>421849.84</v>
      </c>
      <c r="I39" s="394">
        <v>358715.06</v>
      </c>
      <c r="J39" s="394">
        <v>167655.31</v>
      </c>
      <c r="K39" s="394">
        <v>7174.03</v>
      </c>
      <c r="L39" s="394">
        <v>520475.94</v>
      </c>
      <c r="M39" s="393" t="e">
        <v>#REF!</v>
      </c>
      <c r="N39" s="393" t="e">
        <v>#REF!</v>
      </c>
      <c r="O39" s="394">
        <v>547075.93999999994</v>
      </c>
      <c r="P39" s="390">
        <v>40.80058371844116</v>
      </c>
      <c r="R39" s="302"/>
    </row>
    <row r="40" spans="1:18" ht="15" customHeight="1">
      <c r="A40" s="420">
        <v>310</v>
      </c>
      <c r="B40" s="362" t="s">
        <v>347</v>
      </c>
      <c r="C40" s="394">
        <v>0</v>
      </c>
      <c r="D40" s="394"/>
      <c r="E40" s="394">
        <v>1101658</v>
      </c>
      <c r="F40" s="394">
        <v>1101658</v>
      </c>
      <c r="G40" s="394">
        <v>694595.21</v>
      </c>
      <c r="H40" s="394">
        <v>125697.53</v>
      </c>
      <c r="I40" s="394">
        <v>927871.02</v>
      </c>
      <c r="J40" s="394">
        <v>220867.68</v>
      </c>
      <c r="K40" s="394">
        <v>150936.51999999999</v>
      </c>
      <c r="L40" s="394">
        <v>173786.97999999998</v>
      </c>
      <c r="M40" s="394" t="e">
        <v>#REF!</v>
      </c>
      <c r="N40" s="394" t="e">
        <v>#REF!</v>
      </c>
      <c r="O40" s="394">
        <v>173786.97999999998</v>
      </c>
      <c r="P40" s="390">
        <v>84.224960922536766</v>
      </c>
      <c r="R40" s="302"/>
    </row>
    <row r="41" spans="1:18" ht="15" customHeight="1">
      <c r="A41" s="420">
        <v>320</v>
      </c>
      <c r="B41" s="378" t="s">
        <v>283</v>
      </c>
      <c r="C41" s="394">
        <v>1700000</v>
      </c>
      <c r="D41" s="394"/>
      <c r="E41" s="394">
        <v>2886295</v>
      </c>
      <c r="F41" s="394">
        <v>2686295</v>
      </c>
      <c r="G41" s="394">
        <v>257591.82</v>
      </c>
      <c r="H41" s="394">
        <v>1144081.6399999999</v>
      </c>
      <c r="I41" s="394">
        <v>1389108.4000000001</v>
      </c>
      <c r="J41" s="394">
        <v>695171.7</v>
      </c>
      <c r="K41" s="394">
        <v>420404.96</v>
      </c>
      <c r="L41" s="394">
        <v>1297186.5999999999</v>
      </c>
      <c r="M41" s="394" t="e">
        <v>#REF!</v>
      </c>
      <c r="N41" s="394" t="e">
        <v>#REF!</v>
      </c>
      <c r="O41" s="394">
        <v>1497186.5999999999</v>
      </c>
      <c r="P41" s="390">
        <v>51.710940161076877</v>
      </c>
      <c r="R41" s="302"/>
    </row>
    <row r="42" spans="1:18" ht="15" customHeight="1">
      <c r="A42" s="420">
        <v>330</v>
      </c>
      <c r="B42" s="378" t="s">
        <v>348</v>
      </c>
      <c r="C42" s="394">
        <v>1822120</v>
      </c>
      <c r="D42" s="394"/>
      <c r="E42" s="394">
        <v>1926448</v>
      </c>
      <c r="F42" s="394">
        <v>1562024</v>
      </c>
      <c r="G42" s="394">
        <v>57849.95</v>
      </c>
      <c r="H42" s="394">
        <v>805066.11</v>
      </c>
      <c r="I42" s="394">
        <v>609748.46</v>
      </c>
      <c r="J42" s="394">
        <v>188674.77000000002</v>
      </c>
      <c r="K42" s="394">
        <v>163583.59</v>
      </c>
      <c r="L42" s="394">
        <v>952275.54</v>
      </c>
      <c r="M42" s="394" t="e">
        <v>#REF!</v>
      </c>
      <c r="N42" s="394" t="e">
        <v>#REF!</v>
      </c>
      <c r="O42" s="394">
        <v>1316699.54</v>
      </c>
      <c r="P42" s="390">
        <v>39.035793304072151</v>
      </c>
      <c r="R42" s="302"/>
    </row>
    <row r="43" spans="1:18" ht="15" customHeight="1">
      <c r="A43" s="420">
        <v>340</v>
      </c>
      <c r="B43" s="378" t="s">
        <v>182</v>
      </c>
      <c r="C43" s="394">
        <v>74570</v>
      </c>
      <c r="D43" s="394"/>
      <c r="E43" s="394">
        <v>66450</v>
      </c>
      <c r="F43" s="394">
        <v>51536</v>
      </c>
      <c r="G43" s="394">
        <v>695.5</v>
      </c>
      <c r="H43" s="394">
        <v>4134.47</v>
      </c>
      <c r="I43" s="394">
        <v>22462.51</v>
      </c>
      <c r="J43" s="394">
        <v>393.76</v>
      </c>
      <c r="K43" s="394">
        <v>0</v>
      </c>
      <c r="L43" s="394">
        <v>29073.49</v>
      </c>
      <c r="M43" s="394" t="e">
        <v>#REF!</v>
      </c>
      <c r="N43" s="394" t="e">
        <v>#REF!</v>
      </c>
      <c r="O43" s="394">
        <v>43987.490000000005</v>
      </c>
      <c r="P43" s="390">
        <v>43.586056348959943</v>
      </c>
      <c r="R43" s="302"/>
    </row>
    <row r="44" spans="1:18" ht="15" customHeight="1">
      <c r="A44" s="420">
        <v>350</v>
      </c>
      <c r="B44" s="378" t="s">
        <v>254</v>
      </c>
      <c r="C44" s="394">
        <v>99000</v>
      </c>
      <c r="D44" s="394"/>
      <c r="E44" s="394">
        <v>449201</v>
      </c>
      <c r="F44" s="394">
        <v>449201</v>
      </c>
      <c r="G44" s="394">
        <v>13673.35</v>
      </c>
      <c r="H44" s="394">
        <v>278775.94</v>
      </c>
      <c r="I44" s="394">
        <v>42012.37</v>
      </c>
      <c r="J44" s="394">
        <v>11828.81</v>
      </c>
      <c r="K44" s="394">
        <v>6851.64</v>
      </c>
      <c r="L44" s="394">
        <v>407188.63</v>
      </c>
      <c r="M44" s="394" t="e">
        <v>#REF!</v>
      </c>
      <c r="N44" s="394" t="e">
        <v>#REF!</v>
      </c>
      <c r="O44" s="394">
        <v>407188.63</v>
      </c>
      <c r="P44" s="390">
        <v>9.3526884401414954</v>
      </c>
      <c r="R44" s="302"/>
    </row>
    <row r="45" spans="1:18" ht="15" customHeight="1">
      <c r="A45" s="420">
        <v>370</v>
      </c>
      <c r="B45" s="378" t="s">
        <v>349</v>
      </c>
      <c r="C45" s="394">
        <v>782000</v>
      </c>
      <c r="D45" s="394"/>
      <c r="E45" s="394">
        <v>3150196</v>
      </c>
      <c r="F45" s="394">
        <v>3125396</v>
      </c>
      <c r="G45" s="394">
        <v>258107.49</v>
      </c>
      <c r="H45" s="394">
        <v>1121767.83</v>
      </c>
      <c r="I45" s="394">
        <v>1724723.2000000002</v>
      </c>
      <c r="J45" s="394">
        <v>1111351.92</v>
      </c>
      <c r="K45" s="394">
        <v>579542.14</v>
      </c>
      <c r="L45" s="394">
        <v>1400672.7999999998</v>
      </c>
      <c r="M45" s="394" t="e">
        <v>#REF!</v>
      </c>
      <c r="N45" s="394" t="e">
        <v>#REF!</v>
      </c>
      <c r="O45" s="394">
        <v>1425472.7999999998</v>
      </c>
      <c r="P45" s="390">
        <v>55.18414946457986</v>
      </c>
      <c r="R45" s="302"/>
    </row>
    <row r="46" spans="1:18" ht="15" customHeight="1">
      <c r="A46" s="420">
        <v>380</v>
      </c>
      <c r="B46" s="378" t="s">
        <v>350</v>
      </c>
      <c r="C46" s="394">
        <v>1465000</v>
      </c>
      <c r="D46" s="394"/>
      <c r="E46" s="394">
        <v>2883338</v>
      </c>
      <c r="F46" s="394">
        <v>2883338</v>
      </c>
      <c r="G46" s="394">
        <v>47851.59</v>
      </c>
      <c r="H46" s="394">
        <v>1084365.8899999999</v>
      </c>
      <c r="I46" s="394">
        <v>1416777.6600000001</v>
      </c>
      <c r="J46" s="394">
        <v>1330319.33</v>
      </c>
      <c r="K46" s="394">
        <v>308260.78999999998</v>
      </c>
      <c r="L46" s="394">
        <v>1466560.3399999999</v>
      </c>
      <c r="M46" s="394" t="e">
        <v>#REF!</v>
      </c>
      <c r="N46" s="394" t="e">
        <v>#REF!</v>
      </c>
      <c r="O46" s="394">
        <v>1466560.3399999999</v>
      </c>
      <c r="P46" s="390">
        <v>49.136717929011446</v>
      </c>
      <c r="R46" s="302"/>
    </row>
    <row r="47" spans="1:18" ht="15" customHeight="1">
      <c r="A47" s="420">
        <v>390</v>
      </c>
      <c r="B47" s="378" t="s">
        <v>351</v>
      </c>
      <c r="C47" s="394">
        <v>0</v>
      </c>
      <c r="D47" s="394"/>
      <c r="E47" s="394">
        <v>593133</v>
      </c>
      <c r="F47" s="394">
        <v>593133</v>
      </c>
      <c r="G47" s="394">
        <v>8271.1</v>
      </c>
      <c r="H47" s="394">
        <v>0</v>
      </c>
      <c r="I47" s="394">
        <v>593116.1100000001</v>
      </c>
      <c r="J47" s="394">
        <v>251151.9</v>
      </c>
      <c r="K47" s="394">
        <v>566262.81000000006</v>
      </c>
      <c r="L47" s="394">
        <v>16.889999999897555</v>
      </c>
      <c r="M47" s="393" t="e">
        <v>#REF!</v>
      </c>
      <c r="N47" s="393" t="e">
        <v>#REF!</v>
      </c>
      <c r="O47" s="394">
        <v>16.889999999897555</v>
      </c>
      <c r="P47" s="390">
        <v>99.997152409324741</v>
      </c>
      <c r="R47" s="302"/>
    </row>
    <row r="48" spans="1:18" ht="8.25" hidden="1" customHeight="1">
      <c r="A48" s="425"/>
      <c r="B48" s="382"/>
      <c r="C48" s="396"/>
      <c r="D48" s="396"/>
      <c r="E48" s="396"/>
      <c r="F48" s="396"/>
      <c r="G48" s="396"/>
      <c r="H48" s="396"/>
      <c r="I48" s="396"/>
      <c r="J48" s="396"/>
      <c r="K48" s="396"/>
      <c r="L48" s="395"/>
      <c r="M48" s="395"/>
      <c r="N48" s="395"/>
      <c r="O48" s="396"/>
      <c r="P48" s="391"/>
      <c r="R48" s="302"/>
    </row>
    <row r="49" spans="1:18" ht="18" customHeight="1">
      <c r="A49" s="363">
        <v>5</v>
      </c>
      <c r="B49" s="12" t="s">
        <v>255</v>
      </c>
      <c r="C49" s="376">
        <v>3714182</v>
      </c>
      <c r="D49" s="376">
        <v>0</v>
      </c>
      <c r="E49" s="376">
        <v>6341949</v>
      </c>
      <c r="F49" s="376">
        <v>6341949</v>
      </c>
      <c r="G49" s="376">
        <v>237161.9</v>
      </c>
      <c r="H49" s="377">
        <v>872145.94</v>
      </c>
      <c r="I49" s="376">
        <v>5364355.21</v>
      </c>
      <c r="J49" s="376">
        <v>2300135.2000000002</v>
      </c>
      <c r="K49" s="376">
        <v>1804015.31</v>
      </c>
      <c r="L49" s="376">
        <v>927693.79000000015</v>
      </c>
      <c r="M49" s="376" t="e">
        <v>#REF!</v>
      </c>
      <c r="N49" s="376" t="e">
        <v>#REF!</v>
      </c>
      <c r="O49" s="376">
        <v>927693.79000000015</v>
      </c>
      <c r="P49" s="193">
        <v>84.585278279595116</v>
      </c>
      <c r="R49" s="302"/>
    </row>
    <row r="50" spans="1:18" ht="15" customHeight="1">
      <c r="A50" s="420">
        <v>510</v>
      </c>
      <c r="B50" s="378" t="s">
        <v>256</v>
      </c>
      <c r="C50" s="394">
        <v>3384182</v>
      </c>
      <c r="D50" s="393">
        <v>0</v>
      </c>
      <c r="E50" s="394">
        <v>4241872</v>
      </c>
      <c r="F50" s="394">
        <v>4241872</v>
      </c>
      <c r="G50" s="394">
        <v>237161.9</v>
      </c>
      <c r="H50" s="394">
        <v>727563.34</v>
      </c>
      <c r="I50" s="394">
        <v>3411422.84</v>
      </c>
      <c r="J50" s="394">
        <v>754660.68</v>
      </c>
      <c r="K50" s="394">
        <v>546891.91</v>
      </c>
      <c r="L50" s="394">
        <v>830449.16000000015</v>
      </c>
      <c r="M50" s="393" t="e">
        <v>#REF!</v>
      </c>
      <c r="N50" s="393" t="e">
        <v>#REF!</v>
      </c>
      <c r="O50" s="394">
        <v>830449.16000000015</v>
      </c>
      <c r="P50" s="390">
        <v>80.422578521935591</v>
      </c>
      <c r="R50" s="302"/>
    </row>
    <row r="51" spans="1:18" ht="15" customHeight="1">
      <c r="A51" s="449">
        <v>540</v>
      </c>
      <c r="B51" s="450" t="s">
        <v>311</v>
      </c>
      <c r="C51" s="394">
        <v>0</v>
      </c>
      <c r="D51" s="394"/>
      <c r="E51" s="394">
        <v>49900</v>
      </c>
      <c r="F51" s="394">
        <v>49900</v>
      </c>
      <c r="G51" s="394">
        <v>237161.9</v>
      </c>
      <c r="H51" s="394">
        <v>49840.6</v>
      </c>
      <c r="I51" s="396"/>
      <c r="J51" s="396"/>
      <c r="K51" s="394"/>
      <c r="L51" s="394">
        <v>49900</v>
      </c>
      <c r="M51" s="395"/>
      <c r="N51" s="395"/>
      <c r="O51" s="394">
        <v>49900</v>
      </c>
      <c r="P51" s="389">
        <v>0</v>
      </c>
      <c r="R51" s="302"/>
    </row>
    <row r="52" spans="1:18" ht="15" customHeight="1">
      <c r="A52" s="420">
        <v>560</v>
      </c>
      <c r="B52" s="378" t="s">
        <v>278</v>
      </c>
      <c r="C52" s="394">
        <v>330000</v>
      </c>
      <c r="D52" s="394"/>
      <c r="E52" s="394">
        <v>602400</v>
      </c>
      <c r="F52" s="394">
        <v>602400</v>
      </c>
      <c r="G52" s="394">
        <v>-2452.86</v>
      </c>
      <c r="H52" s="394">
        <v>0</v>
      </c>
      <c r="I52" s="394">
        <v>599898.64</v>
      </c>
      <c r="J52" s="394">
        <v>0</v>
      </c>
      <c r="K52" s="394">
        <v>0</v>
      </c>
      <c r="L52" s="394">
        <v>2501.359999999986</v>
      </c>
      <c r="M52" s="394"/>
      <c r="N52" s="394"/>
      <c r="O52" s="394">
        <v>2501.359999999986</v>
      </c>
      <c r="P52" s="390">
        <v>99.584767596281537</v>
      </c>
      <c r="R52" s="302"/>
    </row>
    <row r="53" spans="1:18" ht="15" customHeight="1">
      <c r="A53" s="420">
        <v>590</v>
      </c>
      <c r="B53" s="378" t="s">
        <v>300</v>
      </c>
      <c r="C53" s="394"/>
      <c r="D53" s="394"/>
      <c r="E53" s="394">
        <v>1447777</v>
      </c>
      <c r="F53" s="394">
        <v>1447777</v>
      </c>
      <c r="G53" s="394">
        <v>2452.86</v>
      </c>
      <c r="H53" s="394">
        <v>94742</v>
      </c>
      <c r="I53" s="394">
        <v>1353033.73</v>
      </c>
      <c r="J53" s="394">
        <v>1545474.52</v>
      </c>
      <c r="K53" s="394">
        <v>1257123.3999999999</v>
      </c>
      <c r="L53" s="394">
        <v>94743.270000000019</v>
      </c>
      <c r="M53" s="395"/>
      <c r="N53" s="395"/>
      <c r="O53" s="394">
        <v>94743.270000000019</v>
      </c>
      <c r="P53" s="451">
        <v>93.455948671653161</v>
      </c>
      <c r="R53" s="302"/>
    </row>
    <row r="54" spans="1:18" ht="18" customHeight="1">
      <c r="A54" s="363" t="s">
        <v>204</v>
      </c>
      <c r="B54" s="380" t="s">
        <v>352</v>
      </c>
      <c r="C54" s="376"/>
      <c r="D54" s="376">
        <v>0</v>
      </c>
      <c r="E54" s="376">
        <v>3888500</v>
      </c>
      <c r="F54" s="376">
        <v>3888500</v>
      </c>
      <c r="G54" s="376">
        <v>372584.8</v>
      </c>
      <c r="H54" s="584"/>
      <c r="I54" s="376">
        <v>1277898.24</v>
      </c>
      <c r="J54" s="376">
        <v>1277898.24</v>
      </c>
      <c r="K54" s="376">
        <v>1277898.24</v>
      </c>
      <c r="L54" s="584">
        <v>2610601.7599999998</v>
      </c>
      <c r="M54" s="376">
        <v>0</v>
      </c>
      <c r="N54" s="376" t="e">
        <v>#REF!</v>
      </c>
      <c r="O54" s="376">
        <v>2610601.7599999998</v>
      </c>
      <c r="P54" s="715">
        <v>32.863526809823838</v>
      </c>
      <c r="R54" s="302"/>
    </row>
    <row r="55" spans="1:18" ht="16.5" customHeight="1">
      <c r="A55" s="420" t="s">
        <v>206</v>
      </c>
      <c r="B55" s="378" t="s">
        <v>353</v>
      </c>
      <c r="C55" s="394"/>
      <c r="D55" s="394"/>
      <c r="E55" s="394">
        <v>3887000</v>
      </c>
      <c r="F55" s="394">
        <v>3887000</v>
      </c>
      <c r="G55" s="394">
        <v>372584.8</v>
      </c>
      <c r="H55" s="394"/>
      <c r="I55" s="394">
        <v>1277898.24</v>
      </c>
      <c r="J55" s="394">
        <v>1277898.24</v>
      </c>
      <c r="K55" s="587">
        <v>1277898.24</v>
      </c>
      <c r="L55" s="588">
        <v>2609101.7599999998</v>
      </c>
      <c r="M55" s="589">
        <v>0</v>
      </c>
      <c r="N55" s="394" t="e">
        <v>#REF!</v>
      </c>
      <c r="O55" s="394">
        <v>2609101.7599999998</v>
      </c>
      <c r="P55" s="390">
        <v>32.876208901466427</v>
      </c>
      <c r="R55" s="82"/>
    </row>
    <row r="56" spans="1:18" ht="0.75" hidden="1" customHeight="1">
      <c r="A56" s="420">
        <v>620</v>
      </c>
      <c r="B56" s="378" t="s">
        <v>257</v>
      </c>
      <c r="C56" s="394"/>
      <c r="D56" s="394"/>
      <c r="E56" s="394" t="e">
        <v>#REF!</v>
      </c>
      <c r="F56" s="394" t="e">
        <v>#REF!</v>
      </c>
      <c r="G56" s="394">
        <v>0</v>
      </c>
      <c r="H56" s="394"/>
      <c r="I56" s="394">
        <v>0</v>
      </c>
      <c r="J56" s="394"/>
      <c r="K56" s="394" t="s">
        <v>12</v>
      </c>
      <c r="L56" s="590" t="e">
        <v>#REF!</v>
      </c>
      <c r="M56" s="394">
        <v>0</v>
      </c>
      <c r="N56" s="394" t="e">
        <v>#REF!</v>
      </c>
      <c r="O56" s="394" t="e">
        <v>#REF!</v>
      </c>
      <c r="P56" s="390" t="e">
        <v>#REF!</v>
      </c>
      <c r="R56" s="302"/>
    </row>
    <row r="57" spans="1:18" ht="12.75" customHeight="1">
      <c r="A57" s="420">
        <v>624</v>
      </c>
      <c r="B57" s="378" t="s">
        <v>280</v>
      </c>
      <c r="C57" s="394"/>
      <c r="D57" s="394"/>
      <c r="E57" s="394">
        <v>1500</v>
      </c>
      <c r="F57" s="394">
        <v>1500</v>
      </c>
      <c r="G57" s="394"/>
      <c r="H57" s="394"/>
      <c r="I57" s="394"/>
      <c r="J57" s="394"/>
      <c r="K57" s="587"/>
      <c r="L57" s="590">
        <v>1500</v>
      </c>
      <c r="M57" s="589"/>
      <c r="N57" s="394"/>
      <c r="O57" s="394">
        <v>1500</v>
      </c>
      <c r="P57" s="390">
        <v>0</v>
      </c>
      <c r="R57" s="302"/>
    </row>
    <row r="58" spans="1:18" ht="1.5" hidden="1" customHeight="1">
      <c r="A58" s="420">
        <v>630</v>
      </c>
      <c r="B58" s="378" t="s">
        <v>258</v>
      </c>
      <c r="C58" s="394"/>
      <c r="D58" s="398"/>
      <c r="E58" s="394">
        <v>1794000</v>
      </c>
      <c r="F58" s="394">
        <v>1794000</v>
      </c>
      <c r="G58" s="394"/>
      <c r="H58" s="394"/>
      <c r="I58" s="394">
        <v>531917.9</v>
      </c>
      <c r="J58" s="394">
        <v>531917.9</v>
      </c>
      <c r="K58" s="394"/>
      <c r="L58" s="394">
        <v>1262082.1000000001</v>
      </c>
      <c r="M58" s="394">
        <v>0</v>
      </c>
      <c r="N58" s="394" t="e">
        <v>#REF!</v>
      </c>
      <c r="O58" s="394">
        <v>1262082.1000000001</v>
      </c>
      <c r="P58" s="390" t="s">
        <v>12</v>
      </c>
      <c r="R58" s="302"/>
    </row>
    <row r="59" spans="1:18" ht="19.149999999999999" customHeight="1">
      <c r="A59" s="426" t="s">
        <v>12</v>
      </c>
      <c r="B59" s="11" t="s">
        <v>354</v>
      </c>
      <c r="C59" s="376">
        <v>46208546</v>
      </c>
      <c r="D59" s="376">
        <v>0</v>
      </c>
      <c r="E59" s="376">
        <v>46283546</v>
      </c>
      <c r="F59" s="376">
        <v>38533601</v>
      </c>
      <c r="G59" s="376">
        <v>3099372.27</v>
      </c>
      <c r="H59" s="584">
        <v>8647830.2699999996</v>
      </c>
      <c r="I59" s="376">
        <v>18825250.41</v>
      </c>
      <c r="J59" s="376">
        <v>10948699.660000002</v>
      </c>
      <c r="K59" s="376">
        <v>6897707.7799999984</v>
      </c>
      <c r="L59" s="376">
        <v>19708350.59</v>
      </c>
      <c r="M59" s="376">
        <v>0</v>
      </c>
      <c r="N59" s="376" t="e">
        <v>#REF!</v>
      </c>
      <c r="O59" s="376">
        <v>27458295.59</v>
      </c>
      <c r="P59" s="193">
        <v>48.854116722701313</v>
      </c>
      <c r="Q59" s="14"/>
      <c r="R59" s="302"/>
    </row>
    <row r="60" spans="1:18">
      <c r="A60" s="427"/>
      <c r="B60" s="384"/>
      <c r="C60" s="13"/>
      <c r="E60" s="13"/>
      <c r="F60" s="13"/>
      <c r="G60" s="13"/>
      <c r="H60" s="13"/>
      <c r="I60" s="13"/>
      <c r="J60" s="13"/>
      <c r="K60" s="13"/>
      <c r="L60" s="13"/>
      <c r="M60" s="19"/>
      <c r="N60" s="20"/>
      <c r="O60" s="21"/>
    </row>
    <row r="61" spans="1:18">
      <c r="A61" s="824" t="s">
        <v>38</v>
      </c>
      <c r="B61" s="824"/>
      <c r="F61" s="2" t="s">
        <v>12</v>
      </c>
      <c r="I61" s="14" t="s">
        <v>12</v>
      </c>
      <c r="Q61" s="14"/>
    </row>
    <row r="62" spans="1:18">
      <c r="A62" s="428"/>
      <c r="B62" s="385"/>
    </row>
    <row r="63" spans="1:18">
      <c r="B63" s="15">
        <v>0</v>
      </c>
      <c r="C63" s="16" t="s">
        <v>12</v>
      </c>
      <c r="D63" s="16"/>
    </row>
    <row r="64" spans="1:18">
      <c r="B64" s="22"/>
      <c r="C64" s="23"/>
      <c r="D64" s="23"/>
      <c r="E64" s="23"/>
    </row>
    <row r="65" spans="2:8">
      <c r="B65" s="24"/>
      <c r="C65" s="25"/>
      <c r="D65" s="180"/>
      <c r="E65" s="90"/>
      <c r="F65" s="90"/>
      <c r="G65" s="90"/>
      <c r="H65" s="90"/>
    </row>
    <row r="66" spans="2:8">
      <c r="B66" s="26"/>
      <c r="C66" s="27"/>
      <c r="D66" s="181"/>
      <c r="E66" s="181"/>
      <c r="F66" s="90"/>
      <c r="G66" s="90"/>
      <c r="H66" s="90"/>
    </row>
    <row r="67" spans="2:8">
      <c r="B67" s="24"/>
      <c r="C67" s="15"/>
      <c r="D67" s="182"/>
      <c r="E67" s="90"/>
      <c r="F67" s="90"/>
      <c r="G67" s="90"/>
      <c r="H67" s="90"/>
    </row>
    <row r="68" spans="2:8">
      <c r="B68" s="26"/>
      <c r="C68" s="26"/>
      <c r="D68" s="183"/>
      <c r="E68" s="183"/>
      <c r="F68" s="90"/>
      <c r="G68" s="90"/>
      <c r="H68" s="90"/>
    </row>
    <row r="69" spans="2:8">
      <c r="B69" s="24"/>
      <c r="C69" s="184"/>
      <c r="D69" s="185"/>
      <c r="E69" s="90"/>
      <c r="F69" s="90"/>
      <c r="G69" s="90"/>
      <c r="H69" s="90"/>
    </row>
    <row r="70" spans="2:8">
      <c r="B70" s="26"/>
      <c r="C70" s="27"/>
      <c r="D70" s="181"/>
      <c r="E70" s="181"/>
      <c r="F70" s="90"/>
      <c r="G70" s="90"/>
      <c r="H70" s="90"/>
    </row>
    <row r="71" spans="2:8">
      <c r="B71" s="24"/>
      <c r="C71" s="15"/>
      <c r="D71" s="182"/>
      <c r="E71" s="90"/>
      <c r="F71" s="90"/>
      <c r="G71" s="90"/>
      <c r="H71" s="90"/>
    </row>
    <row r="72" spans="2:8">
      <c r="B72" s="26"/>
      <c r="C72" s="26"/>
      <c r="D72" s="183"/>
      <c r="E72" s="183"/>
      <c r="F72" s="90"/>
      <c r="G72" s="90"/>
      <c r="H72" s="90"/>
    </row>
    <row r="73" spans="2:8">
      <c r="B73" s="24"/>
      <c r="C73" s="184"/>
      <c r="D73" s="185"/>
      <c r="E73" s="90"/>
      <c r="F73" s="90"/>
      <c r="G73" s="90"/>
      <c r="H73" s="90"/>
    </row>
    <row r="74" spans="2:8">
      <c r="B74" s="26"/>
      <c r="C74" s="27"/>
      <c r="D74" s="181"/>
      <c r="E74" s="181"/>
      <c r="F74" s="90"/>
      <c r="G74" s="90"/>
      <c r="H74" s="90"/>
    </row>
    <row r="75" spans="2:8">
      <c r="B75" s="24"/>
      <c r="C75" s="15"/>
      <c r="D75" s="182"/>
      <c r="E75" s="90"/>
      <c r="F75" s="90"/>
      <c r="G75" s="90"/>
      <c r="H75" s="90"/>
    </row>
    <row r="76" spans="2:8">
      <c r="B76" s="26"/>
      <c r="C76" s="26"/>
      <c r="D76" s="183"/>
      <c r="E76" s="183"/>
      <c r="F76" s="90"/>
      <c r="G76" s="90"/>
      <c r="H76" s="90"/>
    </row>
    <row r="77" spans="2:8">
      <c r="B77" s="24"/>
      <c r="C77" s="15"/>
      <c r="D77" s="182"/>
      <c r="E77" s="90"/>
      <c r="F77" s="90"/>
      <c r="G77" s="90"/>
      <c r="H77" s="90"/>
    </row>
    <row r="78" spans="2:8">
      <c r="B78" s="26"/>
      <c r="C78" s="26"/>
      <c r="D78" s="183"/>
      <c r="E78" s="183"/>
      <c r="F78" s="90"/>
      <c r="G78" s="90"/>
      <c r="H78" s="90"/>
    </row>
    <row r="79" spans="2:8">
      <c r="B79" s="24"/>
      <c r="C79" s="15"/>
      <c r="D79" s="182"/>
      <c r="E79" s="90"/>
      <c r="F79" s="90"/>
      <c r="G79" s="90"/>
      <c r="H79" s="90"/>
    </row>
    <row r="80" spans="2:8">
      <c r="B80" s="26"/>
      <c r="C80" s="26"/>
      <c r="D80" s="183"/>
      <c r="E80" s="183"/>
      <c r="F80" s="90"/>
      <c r="G80" s="90"/>
      <c r="H80" s="90"/>
    </row>
    <row r="81" spans="1:13">
      <c r="B81" s="24"/>
      <c r="C81" s="15"/>
      <c r="D81" s="182"/>
      <c r="E81" s="90"/>
      <c r="F81" s="90"/>
      <c r="G81" s="90"/>
      <c r="H81" s="90"/>
    </row>
    <row r="82" spans="1:13">
      <c r="A82" s="827"/>
      <c r="B82" s="385"/>
    </row>
    <row r="83" spans="1:13">
      <c r="A83" s="827"/>
      <c r="B83" s="385"/>
    </row>
    <row r="84" spans="1:13">
      <c r="A84" s="428"/>
      <c r="B84" s="385"/>
    </row>
    <row r="85" spans="1:13">
      <c r="A85" s="428"/>
      <c r="B85" s="385"/>
    </row>
    <row r="86" spans="1:13">
      <c r="A86" s="429"/>
      <c r="B86" s="385"/>
    </row>
    <row r="87" spans="1:13">
      <c r="A87" s="429"/>
      <c r="B87" s="385"/>
    </row>
    <row r="88" spans="1:13">
      <c r="A88" s="429"/>
      <c r="B88" s="385"/>
    </row>
    <row r="89" spans="1:13">
      <c r="A89" s="429"/>
      <c r="B89" s="385"/>
    </row>
    <row r="90" spans="1:13">
      <c r="A90" s="428"/>
      <c r="B90" s="385"/>
    </row>
    <row r="91" spans="1:13">
      <c r="A91" s="428"/>
      <c r="B91" s="386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86"/>
    </row>
    <row r="92" spans="1:13">
      <c r="A92" s="430"/>
      <c r="B92" s="387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9"/>
    </row>
    <row r="93" spans="1:13">
      <c r="A93" s="430"/>
      <c r="B93" s="38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9"/>
    </row>
    <row r="94" spans="1:13">
      <c r="A94" s="430"/>
      <c r="B94" s="387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9"/>
    </row>
    <row r="95" spans="1:13">
      <c r="A95" s="430"/>
      <c r="B95" s="387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9"/>
    </row>
    <row r="96" spans="1:13">
      <c r="A96" s="430"/>
      <c r="B96" s="387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9"/>
    </row>
    <row r="97" spans="1:13">
      <c r="A97" s="430"/>
      <c r="B97" s="38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9"/>
    </row>
    <row r="98" spans="1:13">
      <c r="A98" s="430"/>
      <c r="B98" s="387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9"/>
    </row>
    <row r="99" spans="1:13">
      <c r="A99" s="430"/>
      <c r="B99" s="387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9"/>
    </row>
    <row r="100" spans="1:13">
      <c r="A100" s="430"/>
      <c r="B100" s="38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9"/>
    </row>
    <row r="101" spans="1:13">
      <c r="A101" s="430"/>
      <c r="B101" s="387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9"/>
    </row>
    <row r="102" spans="1:13">
      <c r="A102" s="430"/>
      <c r="B102" s="387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9"/>
    </row>
    <row r="103" spans="1:13">
      <c r="A103" s="430"/>
      <c r="B103" s="387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9"/>
    </row>
    <row r="104" spans="1:13">
      <c r="A104" s="430"/>
      <c r="B104" s="38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9"/>
    </row>
    <row r="105" spans="1:13">
      <c r="A105" s="430"/>
      <c r="B105" s="387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9"/>
    </row>
    <row r="106" spans="1:13">
      <c r="A106" s="430"/>
      <c r="B106" s="387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9"/>
    </row>
    <row r="107" spans="1:13">
      <c r="A107" s="430"/>
      <c r="B107" s="387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9"/>
    </row>
    <row r="108" spans="1:13">
      <c r="A108" s="430"/>
      <c r="B108" s="387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9"/>
    </row>
    <row r="109" spans="1:13">
      <c r="A109" s="430"/>
      <c r="B109" s="387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9"/>
    </row>
    <row r="110" spans="1:13">
      <c r="A110" s="430"/>
      <c r="B110" s="387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9"/>
    </row>
    <row r="111" spans="1:13">
      <c r="A111" s="430"/>
      <c r="B111" s="38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9"/>
    </row>
    <row r="112" spans="1:13">
      <c r="A112" s="430"/>
      <c r="B112" s="38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9"/>
    </row>
    <row r="113" spans="1:16">
      <c r="A113" s="430"/>
      <c r="B113" s="387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9"/>
      <c r="N113" s="30"/>
      <c r="O113" s="31" t="s">
        <v>12</v>
      </c>
      <c r="P113" s="194"/>
    </row>
    <row r="114" spans="1:16">
      <c r="A114" s="430"/>
      <c r="B114" s="387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9"/>
      <c r="N114" s="30"/>
      <c r="O114" s="31" t="s">
        <v>12</v>
      </c>
      <c r="P114" s="194"/>
    </row>
    <row r="115" spans="1:16">
      <c r="A115" s="430"/>
      <c r="B115" s="387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9"/>
      <c r="N115" s="30"/>
      <c r="O115" s="31" t="s">
        <v>12</v>
      </c>
      <c r="P115" s="194"/>
    </row>
    <row r="116" spans="1:16">
      <c r="A116" s="430"/>
      <c r="B116" s="387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9"/>
      <c r="N116" s="30"/>
      <c r="O116" s="31" t="s">
        <v>12</v>
      </c>
      <c r="P116" s="194"/>
    </row>
    <row r="117" spans="1:16">
      <c r="A117" s="430"/>
      <c r="B117" s="38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9"/>
      <c r="N117" s="30"/>
      <c r="O117" s="31" t="s">
        <v>12</v>
      </c>
      <c r="P117" s="194"/>
    </row>
    <row r="118" spans="1:16">
      <c r="A118" s="430"/>
      <c r="B118" s="387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  <c r="N118" s="30"/>
      <c r="O118" s="31" t="s">
        <v>12</v>
      </c>
      <c r="P118" s="194"/>
    </row>
    <row r="119" spans="1:16">
      <c r="A119" s="430"/>
      <c r="B119" s="387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9"/>
      <c r="N119" s="30"/>
      <c r="O119" s="31" t="s">
        <v>12</v>
      </c>
      <c r="P119" s="194"/>
    </row>
    <row r="120" spans="1:16">
      <c r="A120" s="430"/>
      <c r="B120" s="387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9"/>
      <c r="N120" s="30"/>
      <c r="O120" s="31" t="s">
        <v>12</v>
      </c>
      <c r="P120" s="194"/>
    </row>
    <row r="121" spans="1:16">
      <c r="A121" s="430"/>
      <c r="B121" s="387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9"/>
      <c r="N121" s="30"/>
      <c r="O121" s="31" t="s">
        <v>12</v>
      </c>
      <c r="P121" s="194"/>
    </row>
    <row r="122" spans="1:16">
      <c r="A122" s="430"/>
      <c r="B122" s="38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32"/>
      <c r="N122" s="30"/>
      <c r="O122" s="31" t="s">
        <v>12</v>
      </c>
      <c r="P122" s="194"/>
    </row>
    <row r="123" spans="1:16">
      <c r="A123" s="430"/>
      <c r="B123" s="387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32"/>
      <c r="N123" s="30"/>
      <c r="O123" s="31" t="s">
        <v>12</v>
      </c>
      <c r="P123" s="194"/>
    </row>
    <row r="124" spans="1:16">
      <c r="A124" s="430"/>
      <c r="B124" s="38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32"/>
      <c r="N124" s="30"/>
      <c r="O124" s="31" t="s">
        <v>12</v>
      </c>
      <c r="P124" s="194"/>
    </row>
    <row r="125" spans="1:16">
      <c r="A125" s="430"/>
      <c r="B125" s="387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32"/>
      <c r="N125" s="30"/>
      <c r="O125" s="31" t="s">
        <v>12</v>
      </c>
      <c r="P125" s="194"/>
    </row>
    <row r="126" spans="1:16">
      <c r="A126" s="430"/>
      <c r="B126" s="38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32"/>
      <c r="N126" s="30"/>
      <c r="O126" s="31" t="s">
        <v>12</v>
      </c>
      <c r="P126" s="194"/>
    </row>
    <row r="127" spans="1:16">
      <c r="A127" s="430"/>
      <c r="B127" s="38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32"/>
      <c r="N127" s="30"/>
      <c r="O127" s="31" t="s">
        <v>12</v>
      </c>
      <c r="P127" s="194"/>
    </row>
    <row r="128" spans="1:16">
      <c r="A128" s="430"/>
      <c r="B128" s="387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32"/>
      <c r="N128" s="30"/>
      <c r="O128" s="31" t="s">
        <v>12</v>
      </c>
      <c r="P128" s="194"/>
    </row>
    <row r="129" spans="2:16">
      <c r="B129" s="385"/>
      <c r="M129" s="31"/>
      <c r="N129" s="33"/>
      <c r="O129" s="31" t="s">
        <v>12</v>
      </c>
      <c r="P129" s="194"/>
    </row>
    <row r="130" spans="2:16">
      <c r="B130" s="385"/>
      <c r="M130" s="31"/>
      <c r="N130" s="33"/>
      <c r="O130" s="31" t="s">
        <v>12</v>
      </c>
      <c r="P130" s="194"/>
    </row>
    <row r="131" spans="2:16">
      <c r="B131" s="385"/>
      <c r="M131" s="31"/>
      <c r="N131" s="33"/>
      <c r="O131" s="31" t="s">
        <v>12</v>
      </c>
      <c r="P131" s="194"/>
    </row>
    <row r="132" spans="2:16">
      <c r="B132" s="385"/>
      <c r="M132" s="31"/>
      <c r="N132" s="33"/>
      <c r="O132" s="31" t="s">
        <v>12</v>
      </c>
      <c r="P132" s="194"/>
    </row>
    <row r="133" spans="2:16">
      <c r="B133" s="385"/>
      <c r="M133" s="31"/>
      <c r="N133" s="33"/>
      <c r="O133" s="31" t="s">
        <v>12</v>
      </c>
      <c r="P133" s="194"/>
    </row>
    <row r="134" spans="2:16">
      <c r="B134" s="385"/>
      <c r="M134" s="31"/>
      <c r="N134" s="33"/>
      <c r="O134" s="31" t="s">
        <v>12</v>
      </c>
      <c r="P134" s="194"/>
    </row>
    <row r="135" spans="2:16">
      <c r="B135" s="385"/>
      <c r="M135" s="31"/>
      <c r="N135" s="33"/>
      <c r="O135" s="31" t="s">
        <v>12</v>
      </c>
      <c r="P135" s="194"/>
    </row>
    <row r="136" spans="2:16">
      <c r="B136" s="385"/>
      <c r="M136" s="31"/>
      <c r="N136" s="33"/>
      <c r="O136" s="31" t="s">
        <v>12</v>
      </c>
      <c r="P136" s="194"/>
    </row>
    <row r="137" spans="2:16">
      <c r="B137" s="385"/>
      <c r="M137" s="31"/>
      <c r="N137" s="33"/>
      <c r="O137" s="31" t="s">
        <v>12</v>
      </c>
      <c r="P137" s="194"/>
    </row>
    <row r="138" spans="2:16">
      <c r="B138" s="385"/>
      <c r="M138" s="31"/>
      <c r="N138" s="33"/>
      <c r="O138" s="31" t="s">
        <v>12</v>
      </c>
      <c r="P138" s="194"/>
    </row>
    <row r="139" spans="2:16">
      <c r="B139" s="385"/>
      <c r="M139" s="31"/>
      <c r="N139" s="33"/>
      <c r="O139" s="31" t="s">
        <v>12</v>
      </c>
      <c r="P139" s="194"/>
    </row>
    <row r="140" spans="2:16">
      <c r="B140" s="385"/>
      <c r="M140" s="31"/>
      <c r="N140" s="33"/>
      <c r="O140" s="31" t="s">
        <v>12</v>
      </c>
      <c r="P140" s="194"/>
    </row>
    <row r="141" spans="2:16">
      <c r="B141" s="385"/>
      <c r="M141" s="31"/>
      <c r="N141" s="33"/>
      <c r="O141" s="31" t="s">
        <v>12</v>
      </c>
      <c r="P141" s="194"/>
    </row>
    <row r="142" spans="2:16">
      <c r="B142" s="385"/>
      <c r="M142" s="31"/>
      <c r="N142" s="33"/>
      <c r="O142" s="31" t="s">
        <v>12</v>
      </c>
      <c r="P142" s="194"/>
    </row>
    <row r="143" spans="2:16">
      <c r="B143" s="385"/>
      <c r="M143" s="31"/>
      <c r="N143" s="33"/>
      <c r="O143" s="31" t="s">
        <v>12</v>
      </c>
      <c r="P143" s="194"/>
    </row>
    <row r="144" spans="2:16">
      <c r="B144" s="385"/>
      <c r="M144" s="31"/>
      <c r="N144" s="33"/>
      <c r="O144" s="31" t="s">
        <v>12</v>
      </c>
      <c r="P144" s="194"/>
    </row>
    <row r="145" spans="2:16">
      <c r="B145" s="385"/>
      <c r="M145" s="31"/>
      <c r="N145" s="33"/>
      <c r="O145" s="31" t="s">
        <v>12</v>
      </c>
      <c r="P145" s="194"/>
    </row>
    <row r="146" spans="2:16">
      <c r="B146" s="385"/>
      <c r="M146" s="31"/>
      <c r="N146" s="33"/>
      <c r="O146" s="31" t="s">
        <v>12</v>
      </c>
      <c r="P146" s="194"/>
    </row>
    <row r="147" spans="2:16">
      <c r="B147" s="385"/>
      <c r="M147" s="31"/>
      <c r="N147" s="33"/>
      <c r="O147" s="31" t="s">
        <v>12</v>
      </c>
      <c r="P147" s="194"/>
    </row>
    <row r="148" spans="2:16">
      <c r="B148" s="385"/>
      <c r="M148" s="31"/>
      <c r="N148" s="33"/>
      <c r="O148" s="31" t="s">
        <v>12</v>
      </c>
      <c r="P148" s="194"/>
    </row>
    <row r="149" spans="2:16">
      <c r="B149" s="385"/>
      <c r="M149" s="31"/>
      <c r="N149" s="33"/>
      <c r="O149" s="31" t="s">
        <v>12</v>
      </c>
      <c r="P149" s="194"/>
    </row>
    <row r="150" spans="2:16">
      <c r="B150" s="385"/>
      <c r="M150" s="31"/>
      <c r="N150" s="33"/>
      <c r="O150" s="31" t="s">
        <v>12</v>
      </c>
      <c r="P150" s="194"/>
    </row>
    <row r="151" spans="2:16">
      <c r="B151" s="385"/>
      <c r="M151" s="31"/>
      <c r="N151" s="33"/>
      <c r="O151" s="31" t="s">
        <v>12</v>
      </c>
      <c r="P151" s="194"/>
    </row>
    <row r="152" spans="2:16">
      <c r="B152" s="385"/>
      <c r="M152" s="31"/>
      <c r="N152" s="33"/>
      <c r="O152" s="31" t="s">
        <v>12</v>
      </c>
      <c r="P152" s="194"/>
    </row>
    <row r="153" spans="2:16">
      <c r="B153" s="385"/>
      <c r="M153" s="31"/>
      <c r="N153" s="33"/>
      <c r="O153" s="31" t="s">
        <v>12</v>
      </c>
      <c r="P153" s="194"/>
    </row>
    <row r="154" spans="2:16">
      <c r="B154" s="385"/>
      <c r="M154" s="31"/>
      <c r="N154" s="33"/>
      <c r="O154" s="31" t="s">
        <v>12</v>
      </c>
      <c r="P154" s="194"/>
    </row>
    <row r="155" spans="2:16">
      <c r="B155" s="385"/>
      <c r="M155" s="31"/>
      <c r="N155" s="33"/>
      <c r="O155" s="31" t="s">
        <v>12</v>
      </c>
      <c r="P155" s="194"/>
    </row>
    <row r="156" spans="2:16">
      <c r="B156" s="385"/>
      <c r="M156" s="31"/>
      <c r="N156" s="33"/>
      <c r="O156" s="31" t="s">
        <v>12</v>
      </c>
      <c r="P156" s="194"/>
    </row>
    <row r="157" spans="2:16">
      <c r="B157" s="385"/>
      <c r="M157" s="31"/>
      <c r="N157" s="33"/>
      <c r="O157" s="31" t="s">
        <v>12</v>
      </c>
      <c r="P157" s="194"/>
    </row>
    <row r="158" spans="2:16">
      <c r="B158" s="385"/>
      <c r="M158" s="31"/>
      <c r="N158" s="33"/>
      <c r="O158" s="31" t="s">
        <v>12</v>
      </c>
      <c r="P158" s="194"/>
    </row>
    <row r="159" spans="2:16">
      <c r="B159" s="385"/>
      <c r="M159" s="31"/>
      <c r="N159" s="33"/>
      <c r="O159" s="31" t="s">
        <v>12</v>
      </c>
      <c r="P159" s="194"/>
    </row>
    <row r="160" spans="2:16">
      <c r="B160" s="385"/>
      <c r="M160" s="31"/>
      <c r="N160" s="33"/>
      <c r="O160" s="31" t="s">
        <v>12</v>
      </c>
      <c r="P160" s="194"/>
    </row>
    <row r="161" spans="2:16">
      <c r="B161" s="385"/>
      <c r="M161" s="31"/>
      <c r="N161" s="33"/>
      <c r="O161" s="31" t="s">
        <v>12</v>
      </c>
      <c r="P161" s="194"/>
    </row>
    <row r="162" spans="2:16">
      <c r="B162" s="385"/>
      <c r="M162" s="31"/>
      <c r="N162" s="33"/>
      <c r="O162" s="31" t="s">
        <v>12</v>
      </c>
      <c r="P162" s="194"/>
    </row>
    <row r="163" spans="2:16">
      <c r="B163" s="385"/>
      <c r="M163" s="31"/>
      <c r="N163" s="33"/>
      <c r="O163" s="31" t="s">
        <v>12</v>
      </c>
      <c r="P163" s="194"/>
    </row>
    <row r="164" spans="2:16">
      <c r="B164" s="385"/>
      <c r="M164" s="31"/>
      <c r="N164" s="33"/>
      <c r="O164" s="31" t="s">
        <v>12</v>
      </c>
      <c r="P164" s="194"/>
    </row>
    <row r="165" spans="2:16">
      <c r="B165" s="385"/>
      <c r="M165" s="31"/>
      <c r="N165" s="33"/>
      <c r="O165" s="31" t="s">
        <v>12</v>
      </c>
      <c r="P165" s="194"/>
    </row>
    <row r="166" spans="2:16">
      <c r="B166" s="385"/>
      <c r="M166" s="31"/>
      <c r="N166" s="33"/>
      <c r="O166" s="31" t="s">
        <v>12</v>
      </c>
      <c r="P166" s="194"/>
    </row>
    <row r="167" spans="2:16">
      <c r="B167" s="385"/>
      <c r="M167" s="31"/>
      <c r="N167" s="33"/>
      <c r="O167" s="31" t="s">
        <v>12</v>
      </c>
      <c r="P167" s="194"/>
    </row>
    <row r="168" spans="2:16">
      <c r="B168" s="385"/>
      <c r="M168" s="31"/>
      <c r="N168" s="33"/>
      <c r="O168" s="31" t="s">
        <v>12</v>
      </c>
      <c r="P168" s="194"/>
    </row>
    <row r="169" spans="2:16">
      <c r="B169" s="385"/>
      <c r="M169" s="31"/>
      <c r="N169" s="33"/>
      <c r="O169" s="31" t="s">
        <v>12</v>
      </c>
      <c r="P169" s="194"/>
    </row>
    <row r="170" spans="2:16">
      <c r="B170" s="385"/>
      <c r="M170" s="31"/>
      <c r="N170" s="33"/>
      <c r="O170" s="31" t="s">
        <v>12</v>
      </c>
      <c r="P170" s="194"/>
    </row>
    <row r="171" spans="2:16">
      <c r="B171" s="385"/>
      <c r="M171" s="31"/>
      <c r="N171" s="33"/>
      <c r="O171" s="31" t="s">
        <v>12</v>
      </c>
      <c r="P171" s="194"/>
    </row>
    <row r="172" spans="2:16">
      <c r="B172" s="385"/>
      <c r="M172" s="31"/>
      <c r="N172" s="33"/>
      <c r="O172" s="31" t="s">
        <v>12</v>
      </c>
      <c r="P172" s="194"/>
    </row>
    <row r="173" spans="2:16">
      <c r="B173" s="385"/>
      <c r="M173" s="31"/>
      <c r="N173" s="33"/>
      <c r="O173" s="31" t="s">
        <v>12</v>
      </c>
      <c r="P173" s="194"/>
    </row>
    <row r="174" spans="2:16">
      <c r="B174" s="385"/>
      <c r="M174" s="31"/>
      <c r="N174" s="33"/>
      <c r="O174" s="31" t="s">
        <v>12</v>
      </c>
      <c r="P174" s="194"/>
    </row>
    <row r="175" spans="2:16">
      <c r="B175" s="385"/>
      <c r="M175" s="31"/>
      <c r="N175" s="33"/>
      <c r="O175" s="31" t="s">
        <v>12</v>
      </c>
      <c r="P175" s="194"/>
    </row>
    <row r="176" spans="2:16">
      <c r="B176" s="385"/>
      <c r="M176" s="31"/>
      <c r="N176" s="33"/>
      <c r="O176" s="31" t="s">
        <v>12</v>
      </c>
      <c r="P176" s="194"/>
    </row>
    <row r="177" spans="2:16">
      <c r="B177" s="385"/>
      <c r="M177" s="31"/>
      <c r="N177" s="33"/>
      <c r="O177" s="31" t="s">
        <v>12</v>
      </c>
      <c r="P177" s="194"/>
    </row>
    <row r="178" spans="2:16">
      <c r="B178" s="385"/>
      <c r="M178" s="31"/>
      <c r="N178" s="33"/>
      <c r="O178" s="31" t="s">
        <v>12</v>
      </c>
      <c r="P178" s="194"/>
    </row>
    <row r="179" spans="2:16">
      <c r="B179" s="385"/>
      <c r="M179" s="31"/>
      <c r="N179" s="33"/>
      <c r="O179" s="31" t="s">
        <v>12</v>
      </c>
      <c r="P179" s="194"/>
    </row>
    <row r="180" spans="2:16">
      <c r="B180" s="385"/>
      <c r="M180" s="31"/>
      <c r="N180" s="33"/>
      <c r="O180" s="31" t="s">
        <v>12</v>
      </c>
      <c r="P180" s="194"/>
    </row>
    <row r="181" spans="2:16">
      <c r="B181" s="385"/>
      <c r="M181" s="31"/>
      <c r="N181" s="33"/>
      <c r="O181" s="31" t="s">
        <v>12</v>
      </c>
      <c r="P181" s="194"/>
    </row>
    <row r="182" spans="2:16">
      <c r="B182" s="385"/>
      <c r="M182" s="31"/>
      <c r="N182" s="33"/>
      <c r="O182" s="31" t="s">
        <v>12</v>
      </c>
      <c r="P182" s="194"/>
    </row>
    <row r="183" spans="2:16">
      <c r="B183" s="385"/>
      <c r="M183" s="31"/>
      <c r="N183" s="33"/>
      <c r="O183" s="31" t="s">
        <v>12</v>
      </c>
      <c r="P183" s="194"/>
    </row>
    <row r="184" spans="2:16">
      <c r="B184" s="385"/>
      <c r="M184" s="31"/>
      <c r="N184" s="33"/>
      <c r="O184" s="31" t="s">
        <v>12</v>
      </c>
      <c r="P184" s="194"/>
    </row>
    <row r="185" spans="2:16">
      <c r="B185" s="385"/>
      <c r="M185" s="31"/>
      <c r="N185" s="33"/>
      <c r="O185" s="31" t="s">
        <v>12</v>
      </c>
      <c r="P185" s="194"/>
    </row>
    <row r="186" spans="2:16">
      <c r="B186" s="385"/>
      <c r="M186" s="31"/>
      <c r="N186" s="33"/>
      <c r="O186" s="31" t="s">
        <v>12</v>
      </c>
      <c r="P186" s="194"/>
    </row>
    <row r="187" spans="2:16">
      <c r="B187" s="385"/>
      <c r="M187" s="31"/>
      <c r="N187" s="33"/>
      <c r="O187" s="31" t="s">
        <v>12</v>
      </c>
      <c r="P187" s="194"/>
    </row>
    <row r="188" spans="2:16">
      <c r="B188" s="385"/>
      <c r="M188" s="31"/>
      <c r="N188" s="33"/>
      <c r="O188" s="31" t="s">
        <v>12</v>
      </c>
      <c r="P188" s="194"/>
    </row>
    <row r="189" spans="2:16">
      <c r="B189" s="385"/>
      <c r="M189" s="31"/>
      <c r="N189" s="33"/>
      <c r="O189" s="31" t="s">
        <v>12</v>
      </c>
      <c r="P189" s="194"/>
    </row>
    <row r="190" spans="2:16">
      <c r="B190" s="385"/>
      <c r="M190" s="31"/>
      <c r="N190" s="33"/>
      <c r="O190" s="31" t="s">
        <v>12</v>
      </c>
      <c r="P190" s="194"/>
    </row>
    <row r="191" spans="2:16">
      <c r="B191" s="385"/>
      <c r="M191" s="31"/>
      <c r="N191" s="33"/>
      <c r="O191" s="31" t="s">
        <v>12</v>
      </c>
      <c r="P191" s="194"/>
    </row>
    <row r="192" spans="2:16">
      <c r="B192" s="385"/>
      <c r="M192" s="31"/>
      <c r="N192" s="33"/>
      <c r="O192" s="31" t="s">
        <v>12</v>
      </c>
      <c r="P192" s="194"/>
    </row>
    <row r="193" spans="2:16">
      <c r="B193" s="385"/>
      <c r="M193" s="31"/>
      <c r="N193" s="33"/>
      <c r="O193" s="31" t="s">
        <v>12</v>
      </c>
      <c r="P193" s="194"/>
    </row>
    <row r="194" spans="2:16">
      <c r="B194" s="385"/>
      <c r="M194" s="31"/>
      <c r="N194" s="33"/>
      <c r="O194" s="31" t="s">
        <v>12</v>
      </c>
      <c r="P194" s="194"/>
    </row>
    <row r="195" spans="2:16">
      <c r="B195" s="385"/>
      <c r="M195" s="31"/>
      <c r="N195" s="33"/>
      <c r="O195" s="31" t="s">
        <v>12</v>
      </c>
      <c r="P195" s="194"/>
    </row>
    <row r="196" spans="2:16">
      <c r="B196" s="385"/>
      <c r="M196" s="31"/>
      <c r="N196" s="33"/>
      <c r="O196" s="31" t="s">
        <v>12</v>
      </c>
      <c r="P196" s="194"/>
    </row>
    <row r="197" spans="2:16">
      <c r="B197" s="385"/>
      <c r="M197" s="31"/>
      <c r="N197" s="33"/>
      <c r="O197" s="31" t="s">
        <v>12</v>
      </c>
      <c r="P197" s="194"/>
    </row>
    <row r="198" spans="2:16">
      <c r="B198" s="385"/>
      <c r="M198" s="31"/>
      <c r="N198" s="33"/>
      <c r="O198" s="31" t="s">
        <v>12</v>
      </c>
      <c r="P198" s="194"/>
    </row>
    <row r="199" spans="2:16">
      <c r="B199" s="385"/>
      <c r="M199" s="31"/>
      <c r="N199" s="33"/>
      <c r="O199" s="31" t="s">
        <v>12</v>
      </c>
      <c r="P199" s="194"/>
    </row>
    <row r="200" spans="2:16">
      <c r="B200" s="385"/>
      <c r="M200" s="31"/>
      <c r="N200" s="33"/>
      <c r="O200" s="31" t="s">
        <v>12</v>
      </c>
      <c r="P200" s="194"/>
    </row>
    <row r="201" spans="2:16">
      <c r="B201" s="385"/>
      <c r="M201" s="31"/>
      <c r="N201" s="33"/>
      <c r="O201" s="31" t="s">
        <v>12</v>
      </c>
      <c r="P201" s="194"/>
    </row>
    <row r="202" spans="2:16">
      <c r="B202" s="385"/>
      <c r="M202" s="31"/>
      <c r="N202" s="33"/>
      <c r="O202" s="31" t="s">
        <v>12</v>
      </c>
      <c r="P202" s="194"/>
    </row>
    <row r="203" spans="2:16">
      <c r="B203" s="385"/>
      <c r="M203" s="31"/>
      <c r="N203" s="33"/>
      <c r="O203" s="31" t="s">
        <v>12</v>
      </c>
      <c r="P203" s="194"/>
    </row>
    <row r="204" spans="2:16">
      <c r="B204" s="385"/>
      <c r="M204" s="31"/>
      <c r="N204" s="33"/>
      <c r="O204" s="31" t="s">
        <v>12</v>
      </c>
      <c r="P204" s="194"/>
    </row>
    <row r="205" spans="2:16">
      <c r="B205" s="385"/>
      <c r="M205" s="31"/>
      <c r="N205" s="33"/>
      <c r="O205" s="31" t="s">
        <v>12</v>
      </c>
      <c r="P205" s="194"/>
    </row>
    <row r="206" spans="2:16">
      <c r="B206" s="385"/>
      <c r="M206" s="31"/>
      <c r="N206" s="33"/>
      <c r="O206" s="31" t="s">
        <v>12</v>
      </c>
      <c r="P206" s="194"/>
    </row>
    <row r="207" spans="2:16">
      <c r="B207" s="385"/>
      <c r="M207" s="31"/>
      <c r="N207" s="33"/>
      <c r="O207" s="31" t="s">
        <v>12</v>
      </c>
      <c r="P207" s="194"/>
    </row>
    <row r="208" spans="2:16">
      <c r="B208" s="385"/>
      <c r="M208" s="31"/>
      <c r="N208" s="33"/>
      <c r="O208" s="31" t="s">
        <v>12</v>
      </c>
      <c r="P208" s="194"/>
    </row>
    <row r="209" spans="2:16">
      <c r="B209" s="385"/>
      <c r="M209" s="31"/>
      <c r="N209" s="33"/>
      <c r="O209" s="31" t="s">
        <v>12</v>
      </c>
      <c r="P209" s="194"/>
    </row>
    <row r="210" spans="2:16">
      <c r="B210" s="385"/>
      <c r="M210" s="31"/>
      <c r="N210" s="33"/>
      <c r="O210" s="31" t="s">
        <v>12</v>
      </c>
      <c r="P210" s="194"/>
    </row>
    <row r="211" spans="2:16">
      <c r="B211" s="385"/>
      <c r="M211" s="31"/>
      <c r="N211" s="33"/>
      <c r="O211" s="31" t="s">
        <v>12</v>
      </c>
      <c r="P211" s="194"/>
    </row>
    <row r="212" spans="2:16">
      <c r="B212" s="385"/>
      <c r="M212" s="31"/>
      <c r="N212" s="33"/>
      <c r="O212" s="31" t="s">
        <v>12</v>
      </c>
      <c r="P212" s="194"/>
    </row>
    <row r="213" spans="2:16">
      <c r="B213" s="385"/>
      <c r="M213" s="31"/>
      <c r="N213" s="33"/>
      <c r="O213" s="31" t="s">
        <v>12</v>
      </c>
      <c r="P213" s="31"/>
    </row>
    <row r="214" spans="2:16">
      <c r="B214" s="385"/>
      <c r="M214" s="31"/>
      <c r="N214" s="33"/>
      <c r="O214" s="31" t="s">
        <v>12</v>
      </c>
      <c r="P214" s="31"/>
    </row>
    <row r="215" spans="2:16">
      <c r="B215" s="385"/>
      <c r="M215" s="31"/>
      <c r="N215" s="33"/>
      <c r="O215" s="31" t="s">
        <v>12</v>
      </c>
      <c r="P215" s="31"/>
    </row>
    <row r="216" spans="2:16">
      <c r="B216" s="385"/>
      <c r="M216" s="31"/>
      <c r="N216" s="33"/>
      <c r="O216" s="31" t="s">
        <v>12</v>
      </c>
      <c r="P216" s="31"/>
    </row>
    <row r="217" spans="2:16">
      <c r="B217" s="385"/>
      <c r="M217" s="31"/>
      <c r="N217" s="33"/>
      <c r="O217" s="31" t="s">
        <v>12</v>
      </c>
      <c r="P217" s="31"/>
    </row>
    <row r="218" spans="2:16">
      <c r="B218" s="385"/>
      <c r="M218" s="31"/>
      <c r="N218" s="33"/>
      <c r="O218" s="31" t="s">
        <v>12</v>
      </c>
      <c r="P218" s="31"/>
    </row>
    <row r="219" spans="2:16">
      <c r="B219" s="385"/>
      <c r="M219" s="31"/>
      <c r="N219" s="33"/>
      <c r="O219" s="31" t="s">
        <v>12</v>
      </c>
      <c r="P219" s="31"/>
    </row>
    <row r="220" spans="2:16">
      <c r="B220" s="385"/>
      <c r="M220" s="31"/>
      <c r="N220" s="33"/>
      <c r="O220" s="31" t="s">
        <v>12</v>
      </c>
      <c r="P220" s="31"/>
    </row>
    <row r="221" spans="2:16">
      <c r="B221" s="385"/>
      <c r="M221" s="31"/>
      <c r="N221" s="33"/>
      <c r="O221" s="31" t="s">
        <v>12</v>
      </c>
      <c r="P221" s="31"/>
    </row>
    <row r="222" spans="2:16">
      <c r="B222" s="385"/>
      <c r="M222" s="31"/>
      <c r="N222" s="33"/>
      <c r="O222" s="31" t="s">
        <v>12</v>
      </c>
      <c r="P222" s="31"/>
    </row>
    <row r="223" spans="2:16">
      <c r="B223" s="385"/>
      <c r="M223" s="31"/>
      <c r="N223" s="33"/>
      <c r="O223" s="31" t="s">
        <v>12</v>
      </c>
      <c r="P223" s="31"/>
    </row>
    <row r="224" spans="2:16">
      <c r="B224" s="385"/>
      <c r="M224" s="31"/>
      <c r="N224" s="33"/>
      <c r="O224" s="31" t="s">
        <v>12</v>
      </c>
      <c r="P224" s="31"/>
    </row>
    <row r="225" spans="2:16">
      <c r="B225" s="385"/>
      <c r="M225" s="31"/>
      <c r="N225" s="33"/>
      <c r="O225" s="31" t="s">
        <v>12</v>
      </c>
      <c r="P225" s="31"/>
    </row>
    <row r="226" spans="2:16">
      <c r="B226" s="385"/>
      <c r="M226" s="31"/>
      <c r="N226" s="33"/>
      <c r="O226" s="31" t="s">
        <v>12</v>
      </c>
      <c r="P226" s="31"/>
    </row>
    <row r="227" spans="2:16">
      <c r="B227" s="385"/>
      <c r="M227" s="31"/>
      <c r="N227" s="33"/>
      <c r="O227" s="31" t="s">
        <v>12</v>
      </c>
      <c r="P227" s="31"/>
    </row>
    <row r="228" spans="2:16">
      <c r="B228" s="385"/>
      <c r="M228" s="31"/>
      <c r="N228" s="33"/>
      <c r="O228" s="31" t="s">
        <v>12</v>
      </c>
      <c r="P228" s="31"/>
    </row>
    <row r="229" spans="2:16">
      <c r="B229" s="385"/>
      <c r="M229" s="31"/>
      <c r="N229" s="33"/>
      <c r="O229" s="31" t="s">
        <v>12</v>
      </c>
      <c r="P229" s="31"/>
    </row>
    <row r="230" spans="2:16">
      <c r="B230" s="385"/>
      <c r="M230" s="31"/>
      <c r="N230" s="33"/>
      <c r="O230" s="31" t="s">
        <v>12</v>
      </c>
      <c r="P230" s="31"/>
    </row>
    <row r="231" spans="2:16">
      <c r="B231" s="385"/>
      <c r="M231" s="31"/>
      <c r="N231" s="33"/>
      <c r="O231" s="31" t="s">
        <v>12</v>
      </c>
      <c r="P231" s="31"/>
    </row>
    <row r="232" spans="2:16">
      <c r="B232" s="385"/>
      <c r="M232" s="31"/>
      <c r="N232" s="33"/>
      <c r="O232" s="31" t="s">
        <v>12</v>
      </c>
      <c r="P232" s="31"/>
    </row>
    <row r="233" spans="2:16">
      <c r="B233" s="385"/>
      <c r="M233" s="31"/>
      <c r="N233" s="33"/>
      <c r="O233" s="31" t="s">
        <v>12</v>
      </c>
      <c r="P233" s="31"/>
    </row>
    <row r="234" spans="2:16">
      <c r="B234" s="385"/>
      <c r="M234" s="31"/>
      <c r="N234" s="33"/>
      <c r="O234" s="31" t="s">
        <v>12</v>
      </c>
      <c r="P234" s="31"/>
    </row>
    <row r="235" spans="2:16">
      <c r="B235" s="385"/>
      <c r="M235" s="31"/>
      <c r="N235" s="33"/>
      <c r="O235" s="31" t="s">
        <v>12</v>
      </c>
      <c r="P235" s="31"/>
    </row>
    <row r="236" spans="2:16">
      <c r="B236" s="385"/>
      <c r="M236" s="31"/>
      <c r="N236" s="33"/>
      <c r="O236" s="31" t="s">
        <v>12</v>
      </c>
      <c r="P236" s="31"/>
    </row>
    <row r="237" spans="2:16">
      <c r="B237" s="385"/>
      <c r="M237" s="31"/>
      <c r="N237" s="33"/>
      <c r="O237" s="31" t="s">
        <v>12</v>
      </c>
      <c r="P237" s="31"/>
    </row>
    <row r="238" spans="2:16">
      <c r="B238" s="385"/>
      <c r="M238" s="31"/>
      <c r="N238" s="33"/>
      <c r="O238" s="31" t="s">
        <v>12</v>
      </c>
      <c r="P238" s="31"/>
    </row>
    <row r="239" spans="2:16">
      <c r="B239" s="385"/>
      <c r="M239" s="31"/>
      <c r="N239" s="33"/>
      <c r="O239" s="31" t="s">
        <v>12</v>
      </c>
      <c r="P239" s="31"/>
    </row>
    <row r="240" spans="2:16">
      <c r="B240" s="385"/>
      <c r="M240" s="31"/>
      <c r="N240" s="33"/>
      <c r="O240" s="31" t="s">
        <v>12</v>
      </c>
      <c r="P240" s="31"/>
    </row>
    <row r="241" spans="2:16">
      <c r="B241" s="385"/>
      <c r="M241" s="31"/>
      <c r="N241" s="33"/>
      <c r="O241" s="31" t="s">
        <v>12</v>
      </c>
      <c r="P241" s="31"/>
    </row>
    <row r="242" spans="2:16">
      <c r="B242" s="385"/>
      <c r="M242" s="31"/>
      <c r="N242" s="33"/>
      <c r="O242" s="31" t="s">
        <v>12</v>
      </c>
      <c r="P242" s="31"/>
    </row>
    <row r="243" spans="2:16">
      <c r="B243" s="385"/>
      <c r="M243" s="31"/>
      <c r="N243" s="33"/>
      <c r="O243" s="31" t="s">
        <v>12</v>
      </c>
      <c r="P243" s="31"/>
    </row>
    <row r="244" spans="2:16">
      <c r="B244" s="385"/>
      <c r="M244" s="31"/>
      <c r="N244" s="33"/>
      <c r="O244" s="31" t="s">
        <v>12</v>
      </c>
      <c r="P244" s="31"/>
    </row>
    <row r="245" spans="2:16">
      <c r="B245" s="385"/>
      <c r="M245" s="31"/>
      <c r="N245" s="33"/>
      <c r="O245" s="31" t="s">
        <v>12</v>
      </c>
      <c r="P245" s="31"/>
    </row>
    <row r="246" spans="2:16">
      <c r="B246" s="385"/>
      <c r="M246" s="31"/>
      <c r="N246" s="33"/>
      <c r="O246" s="31" t="s">
        <v>12</v>
      </c>
      <c r="P246" s="31"/>
    </row>
    <row r="247" spans="2:16">
      <c r="B247" s="385"/>
      <c r="M247" s="31"/>
      <c r="N247" s="33"/>
      <c r="O247" s="31" t="s">
        <v>12</v>
      </c>
      <c r="P247" s="31"/>
    </row>
    <row r="248" spans="2:16">
      <c r="B248" s="385"/>
      <c r="M248" s="31"/>
      <c r="N248" s="33"/>
      <c r="O248" s="31" t="s">
        <v>12</v>
      </c>
      <c r="P248" s="31"/>
    </row>
    <row r="249" spans="2:16">
      <c r="B249" s="385"/>
      <c r="M249" s="31"/>
      <c r="N249" s="33"/>
      <c r="O249" s="31" t="s">
        <v>12</v>
      </c>
      <c r="P249" s="31"/>
    </row>
    <row r="250" spans="2:16">
      <c r="B250" s="385"/>
      <c r="M250" s="31"/>
      <c r="N250" s="33"/>
      <c r="O250" s="31" t="s">
        <v>12</v>
      </c>
      <c r="P250" s="31"/>
    </row>
    <row r="251" spans="2:16">
      <c r="B251" s="385"/>
      <c r="M251" s="31"/>
      <c r="N251" s="33"/>
      <c r="O251" s="31" t="s">
        <v>12</v>
      </c>
      <c r="P251" s="31"/>
    </row>
    <row r="252" spans="2:16">
      <c r="B252" s="385"/>
      <c r="M252" s="31"/>
      <c r="N252" s="33"/>
      <c r="O252" s="31" t="s">
        <v>12</v>
      </c>
      <c r="P252" s="31"/>
    </row>
    <row r="253" spans="2:16">
      <c r="B253" s="385"/>
      <c r="M253" s="31"/>
      <c r="N253" s="33"/>
      <c r="O253" s="31" t="s">
        <v>12</v>
      </c>
      <c r="P253" s="31"/>
    </row>
    <row r="254" spans="2:16">
      <c r="B254" s="385"/>
      <c r="M254" s="31"/>
      <c r="N254" s="33"/>
      <c r="O254" s="31" t="s">
        <v>12</v>
      </c>
      <c r="P254" s="31"/>
    </row>
    <row r="255" spans="2:16">
      <c r="B255" s="385"/>
      <c r="M255" s="31"/>
      <c r="N255" s="33"/>
      <c r="O255" s="31" t="s">
        <v>12</v>
      </c>
      <c r="P255" s="31"/>
    </row>
    <row r="256" spans="2:16">
      <c r="B256" s="385"/>
      <c r="M256" s="31"/>
      <c r="N256" s="33"/>
      <c r="O256" s="31" t="s">
        <v>12</v>
      </c>
      <c r="P256" s="31"/>
    </row>
    <row r="257" spans="2:16">
      <c r="B257" s="385"/>
      <c r="M257" s="31"/>
      <c r="N257" s="33"/>
      <c r="O257" s="31" t="s">
        <v>12</v>
      </c>
      <c r="P257" s="31"/>
    </row>
    <row r="258" spans="2:16">
      <c r="B258" s="385"/>
      <c r="M258" s="31"/>
      <c r="N258" s="33"/>
      <c r="O258" s="31" t="s">
        <v>12</v>
      </c>
      <c r="P258" s="31"/>
    </row>
    <row r="259" spans="2:16">
      <c r="B259" s="385"/>
      <c r="M259" s="31"/>
      <c r="N259" s="33"/>
      <c r="O259" s="31" t="s">
        <v>12</v>
      </c>
      <c r="P259" s="31"/>
    </row>
    <row r="260" spans="2:16">
      <c r="B260" s="385"/>
      <c r="M260" s="31"/>
      <c r="N260" s="33"/>
      <c r="O260" s="31" t="s">
        <v>12</v>
      </c>
      <c r="P260" s="31"/>
    </row>
    <row r="261" spans="2:16">
      <c r="B261" s="385"/>
      <c r="M261" s="31"/>
      <c r="N261" s="33"/>
      <c r="O261" s="31" t="s">
        <v>12</v>
      </c>
      <c r="P261" s="31"/>
    </row>
    <row r="262" spans="2:16">
      <c r="B262" s="385"/>
      <c r="M262" s="31"/>
      <c r="N262" s="33"/>
      <c r="O262" s="31" t="s">
        <v>12</v>
      </c>
      <c r="P262" s="31"/>
    </row>
    <row r="263" spans="2:16">
      <c r="B263" s="385"/>
      <c r="M263" s="31"/>
      <c r="N263" s="33"/>
      <c r="O263" s="31" t="s">
        <v>12</v>
      </c>
      <c r="P263" s="31"/>
    </row>
    <row r="264" spans="2:16">
      <c r="B264" s="385"/>
      <c r="M264" s="31"/>
      <c r="N264" s="33"/>
      <c r="O264" s="31" t="s">
        <v>12</v>
      </c>
      <c r="P264" s="31"/>
    </row>
    <row r="265" spans="2:16">
      <c r="B265" s="385"/>
      <c r="M265" s="31"/>
      <c r="N265" s="33"/>
      <c r="O265" s="31" t="s">
        <v>12</v>
      </c>
      <c r="P265" s="31"/>
    </row>
    <row r="266" spans="2:16">
      <c r="B266" s="385"/>
      <c r="M266" s="31"/>
      <c r="N266" s="33"/>
      <c r="O266" s="31" t="s">
        <v>12</v>
      </c>
      <c r="P266" s="31"/>
    </row>
    <row r="267" spans="2:16">
      <c r="B267" s="385"/>
      <c r="M267" s="31"/>
      <c r="N267" s="33"/>
      <c r="O267" s="31" t="s">
        <v>12</v>
      </c>
      <c r="P267" s="31"/>
    </row>
    <row r="268" spans="2:16">
      <c r="B268" s="385"/>
      <c r="M268" s="31"/>
      <c r="N268" s="33"/>
      <c r="O268" s="31" t="s">
        <v>12</v>
      </c>
      <c r="P268" s="31"/>
    </row>
    <row r="269" spans="2:16">
      <c r="B269" s="385"/>
      <c r="M269" s="31"/>
      <c r="N269" s="33"/>
      <c r="O269" s="31" t="s">
        <v>12</v>
      </c>
      <c r="P269" s="31"/>
    </row>
    <row r="270" spans="2:16">
      <c r="B270" s="385"/>
      <c r="M270" s="31"/>
      <c r="N270" s="33"/>
      <c r="O270" s="31" t="s">
        <v>12</v>
      </c>
      <c r="P270" s="31"/>
    </row>
    <row r="271" spans="2:16">
      <c r="B271" s="385"/>
      <c r="M271" s="31"/>
      <c r="N271" s="33"/>
      <c r="O271" s="31" t="s">
        <v>12</v>
      </c>
      <c r="P271" s="31"/>
    </row>
    <row r="272" spans="2:16">
      <c r="B272" s="385"/>
      <c r="M272" s="31"/>
      <c r="N272" s="33"/>
      <c r="O272" s="31" t="s">
        <v>12</v>
      </c>
      <c r="P272" s="31"/>
    </row>
    <row r="273" spans="2:16">
      <c r="B273" s="385"/>
      <c r="M273" s="31"/>
      <c r="N273" s="33"/>
      <c r="O273" s="31" t="s">
        <v>12</v>
      </c>
      <c r="P273" s="31"/>
    </row>
    <row r="274" spans="2:16">
      <c r="B274" s="385"/>
      <c r="M274" s="31"/>
      <c r="N274" s="33"/>
      <c r="O274" s="31" t="s">
        <v>12</v>
      </c>
      <c r="P274" s="31"/>
    </row>
    <row r="275" spans="2:16">
      <c r="B275" s="385"/>
      <c r="M275" s="31"/>
      <c r="N275" s="33"/>
      <c r="O275" s="31" t="s">
        <v>12</v>
      </c>
      <c r="P275" s="31"/>
    </row>
    <row r="276" spans="2:16">
      <c r="B276" s="385"/>
      <c r="M276" s="31"/>
      <c r="N276" s="33"/>
      <c r="O276" s="31" t="s">
        <v>12</v>
      </c>
      <c r="P276" s="31"/>
    </row>
    <row r="277" spans="2:16">
      <c r="B277" s="385"/>
      <c r="M277" s="31"/>
      <c r="N277" s="33"/>
      <c r="O277" s="31" t="s">
        <v>12</v>
      </c>
      <c r="P277" s="31"/>
    </row>
    <row r="278" spans="2:16">
      <c r="B278" s="385"/>
      <c r="M278" s="31"/>
      <c r="N278" s="33"/>
      <c r="O278" s="31" t="s">
        <v>12</v>
      </c>
      <c r="P278" s="31"/>
    </row>
    <row r="279" spans="2:16">
      <c r="B279" s="385"/>
      <c r="M279" s="31"/>
      <c r="N279" s="33"/>
      <c r="O279" s="31" t="s">
        <v>12</v>
      </c>
      <c r="P279" s="31"/>
    </row>
    <row r="280" spans="2:16">
      <c r="B280" s="385"/>
    </row>
    <row r="281" spans="2:16">
      <c r="B281" s="385"/>
    </row>
    <row r="282" spans="2:16">
      <c r="B282" s="385"/>
    </row>
    <row r="283" spans="2:16">
      <c r="B283" s="385"/>
    </row>
    <row r="284" spans="2:16">
      <c r="B284" s="385"/>
    </row>
    <row r="285" spans="2:16">
      <c r="B285" s="385"/>
    </row>
    <row r="286" spans="2:16">
      <c r="B286" s="385"/>
    </row>
    <row r="287" spans="2:16">
      <c r="B287" s="385"/>
    </row>
    <row r="288" spans="2:16">
      <c r="B288" s="385"/>
    </row>
    <row r="289" spans="2:2">
      <c r="B289" s="385"/>
    </row>
    <row r="290" spans="2:2">
      <c r="B290" s="385"/>
    </row>
    <row r="291" spans="2:2">
      <c r="B291" s="385"/>
    </row>
    <row r="292" spans="2:2">
      <c r="B292" s="385"/>
    </row>
    <row r="293" spans="2:2">
      <c r="B293" s="385"/>
    </row>
    <row r="294" spans="2:2">
      <c r="B294" s="385"/>
    </row>
    <row r="295" spans="2:2">
      <c r="B295" s="385"/>
    </row>
    <row r="296" spans="2:2">
      <c r="B296" s="385"/>
    </row>
    <row r="297" spans="2:2">
      <c r="B297" s="385"/>
    </row>
    <row r="298" spans="2:2">
      <c r="B298" s="385"/>
    </row>
    <row r="299" spans="2:2">
      <c r="B299" s="385"/>
    </row>
    <row r="300" spans="2:2">
      <c r="B300" s="385"/>
    </row>
    <row r="301" spans="2:2">
      <c r="B301" s="385"/>
    </row>
    <row r="302" spans="2:2">
      <c r="B302" s="385"/>
    </row>
    <row r="303" spans="2:2">
      <c r="B303" s="385"/>
    </row>
    <row r="304" spans="2:2">
      <c r="B304" s="385"/>
    </row>
    <row r="305" spans="2:2">
      <c r="B305" s="385"/>
    </row>
    <row r="306" spans="2:2">
      <c r="B306" s="385"/>
    </row>
    <row r="307" spans="2:2">
      <c r="B307" s="385"/>
    </row>
    <row r="308" spans="2:2">
      <c r="B308" s="385"/>
    </row>
    <row r="309" spans="2:2">
      <c r="B309" s="385"/>
    </row>
    <row r="310" spans="2:2">
      <c r="B310" s="385"/>
    </row>
    <row r="311" spans="2:2">
      <c r="B311" s="385"/>
    </row>
    <row r="312" spans="2:2">
      <c r="B312" s="385"/>
    </row>
    <row r="313" spans="2:2">
      <c r="B313" s="385"/>
    </row>
    <row r="314" spans="2:2">
      <c r="B314" s="385"/>
    </row>
    <row r="315" spans="2:2">
      <c r="B315" s="385"/>
    </row>
    <row r="316" spans="2:2">
      <c r="B316" s="385"/>
    </row>
    <row r="317" spans="2:2">
      <c r="B317" s="385"/>
    </row>
    <row r="318" spans="2:2">
      <c r="B318" s="385"/>
    </row>
    <row r="319" spans="2:2">
      <c r="B319" s="385"/>
    </row>
    <row r="320" spans="2:2">
      <c r="B320" s="385"/>
    </row>
    <row r="321" spans="2:2">
      <c r="B321" s="385"/>
    </row>
    <row r="322" spans="2:2">
      <c r="B322" s="385"/>
    </row>
    <row r="323" spans="2:2">
      <c r="B323" s="385"/>
    </row>
    <row r="324" spans="2:2">
      <c r="B324" s="385"/>
    </row>
    <row r="325" spans="2:2">
      <c r="B325" s="385"/>
    </row>
    <row r="326" spans="2:2">
      <c r="B326" s="385"/>
    </row>
    <row r="327" spans="2:2">
      <c r="B327" s="385"/>
    </row>
    <row r="328" spans="2:2">
      <c r="B328" s="385"/>
    </row>
    <row r="329" spans="2:2">
      <c r="B329" s="385"/>
    </row>
    <row r="330" spans="2:2">
      <c r="B330" s="385"/>
    </row>
    <row r="331" spans="2:2">
      <c r="B331" s="385"/>
    </row>
    <row r="332" spans="2:2">
      <c r="B332" s="385"/>
    </row>
    <row r="333" spans="2:2">
      <c r="B333" s="385"/>
    </row>
    <row r="334" spans="2:2">
      <c r="B334" s="385"/>
    </row>
    <row r="335" spans="2:2">
      <c r="B335" s="385"/>
    </row>
    <row r="336" spans="2:2">
      <c r="B336" s="385"/>
    </row>
    <row r="337" spans="2:2">
      <c r="B337" s="385"/>
    </row>
    <row r="338" spans="2:2">
      <c r="B338" s="385"/>
    </row>
    <row r="339" spans="2:2">
      <c r="B339" s="385"/>
    </row>
    <row r="340" spans="2:2">
      <c r="B340" s="385"/>
    </row>
    <row r="341" spans="2:2">
      <c r="B341" s="385"/>
    </row>
    <row r="342" spans="2:2">
      <c r="B342" s="385"/>
    </row>
    <row r="343" spans="2:2">
      <c r="B343" s="385"/>
    </row>
    <row r="344" spans="2:2">
      <c r="B344" s="385"/>
    </row>
    <row r="345" spans="2:2">
      <c r="B345" s="385"/>
    </row>
    <row r="346" spans="2:2">
      <c r="B346" s="385"/>
    </row>
    <row r="347" spans="2:2">
      <c r="B347" s="385"/>
    </row>
    <row r="348" spans="2:2">
      <c r="B348" s="385"/>
    </row>
    <row r="349" spans="2:2">
      <c r="B349" s="385"/>
    </row>
    <row r="350" spans="2:2">
      <c r="B350" s="385"/>
    </row>
    <row r="351" spans="2:2">
      <c r="B351" s="385"/>
    </row>
    <row r="352" spans="2:2">
      <c r="B352" s="385"/>
    </row>
    <row r="353" spans="2:2">
      <c r="B353" s="385"/>
    </row>
    <row r="354" spans="2:2">
      <c r="B354" s="385"/>
    </row>
    <row r="355" spans="2:2">
      <c r="B355" s="385"/>
    </row>
    <row r="356" spans="2:2">
      <c r="B356" s="385"/>
    </row>
    <row r="357" spans="2:2">
      <c r="B357" s="385"/>
    </row>
    <row r="358" spans="2:2">
      <c r="B358" s="385"/>
    </row>
    <row r="359" spans="2:2">
      <c r="B359" s="385"/>
    </row>
    <row r="360" spans="2:2">
      <c r="B360" s="385"/>
    </row>
    <row r="361" spans="2:2">
      <c r="B361" s="385"/>
    </row>
    <row r="362" spans="2:2">
      <c r="B362" s="385"/>
    </row>
    <row r="363" spans="2:2">
      <c r="B363" s="385"/>
    </row>
    <row r="364" spans="2:2">
      <c r="B364" s="385"/>
    </row>
    <row r="365" spans="2:2">
      <c r="B365" s="385"/>
    </row>
    <row r="366" spans="2:2">
      <c r="B366" s="385"/>
    </row>
    <row r="367" spans="2:2">
      <c r="B367" s="385"/>
    </row>
    <row r="368" spans="2:2">
      <c r="B368" s="385"/>
    </row>
    <row r="369" spans="2:2">
      <c r="B369" s="385"/>
    </row>
    <row r="370" spans="2:2">
      <c r="B370" s="385"/>
    </row>
    <row r="371" spans="2:2">
      <c r="B371" s="385"/>
    </row>
    <row r="372" spans="2:2">
      <c r="B372" s="385"/>
    </row>
    <row r="373" spans="2:2">
      <c r="B373" s="385"/>
    </row>
    <row r="374" spans="2:2">
      <c r="B374" s="385"/>
    </row>
    <row r="375" spans="2:2">
      <c r="B375" s="385"/>
    </row>
    <row r="376" spans="2:2">
      <c r="B376" s="385"/>
    </row>
    <row r="377" spans="2:2">
      <c r="B377" s="385"/>
    </row>
    <row r="378" spans="2:2">
      <c r="B378" s="385"/>
    </row>
    <row r="379" spans="2:2">
      <c r="B379" s="385"/>
    </row>
    <row r="380" spans="2:2">
      <c r="B380" s="385"/>
    </row>
    <row r="381" spans="2:2">
      <c r="B381" s="385"/>
    </row>
    <row r="382" spans="2:2">
      <c r="B382" s="385"/>
    </row>
    <row r="383" spans="2:2">
      <c r="B383" s="385"/>
    </row>
    <row r="384" spans="2:2">
      <c r="B384" s="385"/>
    </row>
    <row r="385" spans="2:2">
      <c r="B385" s="385"/>
    </row>
    <row r="386" spans="2:2">
      <c r="B386" s="385"/>
    </row>
    <row r="387" spans="2:2">
      <c r="B387" s="385"/>
    </row>
    <row r="388" spans="2:2">
      <c r="B388" s="385"/>
    </row>
    <row r="389" spans="2:2">
      <c r="B389" s="385"/>
    </row>
    <row r="390" spans="2:2">
      <c r="B390" s="385"/>
    </row>
    <row r="391" spans="2:2">
      <c r="B391" s="385"/>
    </row>
    <row r="392" spans="2:2">
      <c r="B392" s="385"/>
    </row>
    <row r="393" spans="2:2">
      <c r="B393" s="385"/>
    </row>
    <row r="394" spans="2:2">
      <c r="B394" s="385"/>
    </row>
    <row r="395" spans="2:2">
      <c r="B395" s="385"/>
    </row>
    <row r="396" spans="2:2">
      <c r="B396" s="385"/>
    </row>
    <row r="397" spans="2:2">
      <c r="B397" s="385"/>
    </row>
    <row r="398" spans="2:2">
      <c r="B398" s="385"/>
    </row>
    <row r="399" spans="2:2">
      <c r="B399" s="385"/>
    </row>
    <row r="400" spans="2:2">
      <c r="B400" s="385"/>
    </row>
    <row r="401" spans="2:2">
      <c r="B401" s="385"/>
    </row>
    <row r="402" spans="2:2">
      <c r="B402" s="385"/>
    </row>
    <row r="403" spans="2:2">
      <c r="B403" s="385"/>
    </row>
    <row r="404" spans="2:2">
      <c r="B404" s="385"/>
    </row>
    <row r="405" spans="2:2">
      <c r="B405" s="385"/>
    </row>
    <row r="406" spans="2:2">
      <c r="B406" s="385"/>
    </row>
    <row r="407" spans="2:2">
      <c r="B407" s="385"/>
    </row>
  </sheetData>
  <mergeCells count="11">
    <mergeCell ref="A61:B61"/>
    <mergeCell ref="A7:A8"/>
    <mergeCell ref="A82:A83"/>
    <mergeCell ref="B7:B8"/>
    <mergeCell ref="P7:P8"/>
    <mergeCell ref="A1:P1"/>
    <mergeCell ref="A2:P2"/>
    <mergeCell ref="A3:P3"/>
    <mergeCell ref="A4:P4"/>
    <mergeCell ref="C7:K7"/>
    <mergeCell ref="L7:O7"/>
  </mergeCells>
  <pageMargins left="0.196850393700787" right="0" top="1.14173228346457" bottom="0.74803149606299202" header="0.31496062992126" footer="0.31496062992126"/>
  <pageSetup scale="54" orientation="portrait" r:id="rId1"/>
  <ignoredErrors>
    <ignoredError sqref="A54:A55 A17:A25 A27:A38 A9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17</vt:i4>
      </vt:variant>
    </vt:vector>
  </HeadingPairs>
  <TitlesOfParts>
    <vt:vector size="27" baseType="lpstr">
      <vt:lpstr>RESUMEN</vt:lpstr>
      <vt:lpstr>RECAUDACION</vt:lpstr>
      <vt:lpstr>INGRESOS</vt:lpstr>
      <vt:lpstr>FINANCIAMIENTO</vt:lpstr>
      <vt:lpstr>FLUJO</vt:lpstr>
      <vt:lpstr>BALANCE</vt:lpstr>
      <vt:lpstr>ESTRUCTURA PROG</vt:lpstr>
      <vt:lpstr>CUENTAS FUNC</vt:lpstr>
      <vt:lpstr>PROYECTOS</vt:lpstr>
      <vt:lpstr>CUENTA INV</vt:lpstr>
      <vt:lpstr>BALANCE!Área_de_impresión</vt:lpstr>
      <vt:lpstr>'CUENTA INV'!Área_de_impresión</vt:lpstr>
      <vt:lpstr>'CUENTAS FUNC'!Área_de_impresión</vt:lpstr>
      <vt:lpstr>'ESTRUCTURA PROG'!Área_de_impresión</vt:lpstr>
      <vt:lpstr>FINANCIAMIENTO!Área_de_impresión</vt:lpstr>
      <vt:lpstr>FLUJO!Área_de_impresión</vt:lpstr>
      <vt:lpstr>INGRESOS!Área_de_impresión</vt:lpstr>
      <vt:lpstr>PROYECTOS!Área_de_impresión</vt:lpstr>
      <vt:lpstr>Excel_BuiltIn_Print_Area_7</vt:lpstr>
      <vt:lpstr>Excel_BuiltIn_Print_Area_7_1</vt:lpstr>
      <vt:lpstr>Excel_BuiltIn_Print_Area_7_1_1</vt:lpstr>
      <vt:lpstr>Excel_BuiltIn_Print_Area_9_1</vt:lpstr>
      <vt:lpstr>Excel_BuiltIn_Print_Titles_11</vt:lpstr>
      <vt:lpstr>Excel_BuiltIn_Print_Titles_7</vt:lpstr>
      <vt:lpstr>BALANCE!Títulos_a_imprimir</vt:lpstr>
      <vt:lpstr>PROYECTOS!Títulos_a_imprimir</vt:lpstr>
      <vt:lpstr>RECAUDACION!Títulos_a_imprimir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CASTILLO</dc:creator>
  <cp:lastModifiedBy>Jaime Young</cp:lastModifiedBy>
  <cp:lastPrinted>2026-09-14T13:52:09Z</cp:lastPrinted>
  <dcterms:created xsi:type="dcterms:W3CDTF">2010-01-07T20:52:00Z</dcterms:created>
  <dcterms:modified xsi:type="dcterms:W3CDTF">2026-09-14T14:13:29Z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8E3A71A146F34AD491BABD7658574AC4_12</vt:lpwstr>
  </property>
  <property fmtid="{D5CDD505-2E9C-101B-9397-08002B2CF9AE}" pid="3" name="KSOProductBuildVer">
    <vt:lpwstr>2058-12.2.0.22549</vt:lpwstr>
  </property>
</Properties>
</file>