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Z:\PRESUPUESTO_SERVIDOR\4. EJECUCIÓN PRESUPUESTARIA POR AÑO\INFORMES DE EJECUCION POR AÑO\2026\JULIO\"/>
    </mc:Choice>
  </mc:AlternateContent>
  <xr:revisionPtr revIDLastSave="0" documentId="8_{C4B67514-9029-47DA-8621-FC02CAB33919}" xr6:coauthVersionLast="47" xr6:coauthVersionMax="47" xr10:uidLastSave="{00000000-0000-0000-0000-000000000000}"/>
  <bookViews>
    <workbookView xWindow="-120" yWindow="-120" windowWidth="29040" windowHeight="15720" tabRatio="875" activeTab="9" xr2:uid="{00000000-000D-0000-FFFF-FFFF00000000}"/>
  </bookViews>
  <sheets>
    <sheet name="RESUMEN" sheetId="18" r:id="rId1"/>
    <sheet name="RECAUDACIÓN" sheetId="8" r:id="rId2"/>
    <sheet name="INGRESOS" sheetId="9" r:id="rId3"/>
    <sheet name="FINANCIAMIENTO" sheetId="63" r:id="rId4"/>
    <sheet name="FLUJO" sheetId="11" r:id="rId5"/>
    <sheet name="BALANCE" sheetId="12" r:id="rId6"/>
    <sheet name="ESTRUCTURA PROG" sheetId="15" r:id="rId7"/>
    <sheet name="FUNCIONAMIENTO" sheetId="26" r:id="rId8"/>
    <sheet name="PROYECTOS" sheetId="60" r:id="rId9"/>
    <sheet name="INVERSIONES CTA" sheetId="23" r:id="rId10"/>
    <sheet name="Hoja1" sheetId="66" r:id="rId11"/>
  </sheets>
  <externalReferences>
    <externalReference r:id="rId12"/>
  </externalReferences>
  <definedNames>
    <definedName name="a">"$#REF!.$CP$1"</definedName>
    <definedName name="_xlnm.Print_Area" localSheetId="5">BALANCE!$A$6:$L$53</definedName>
    <definedName name="_xlnm.Print_Area" localSheetId="6">'ESTRUCTURA PROG'!$A$3:$L$32</definedName>
    <definedName name="_xlnm.Print_Area" localSheetId="3">FINANCIAMIENTO!$A$1:$H$35</definedName>
    <definedName name="_xlnm.Print_Area" localSheetId="4">FLUJO!$A$3:$H$54</definedName>
    <definedName name="_xlnm.Print_Area" localSheetId="7">FUNCIONAMIENTO!$A$1:$L$55</definedName>
    <definedName name="_xlnm.Print_Area" localSheetId="2">INGRESOS!$A$1:$J$33</definedName>
    <definedName name="_xlnm.Print_Area" localSheetId="9">'INVERSIONES CTA'!$A$1:$P$62</definedName>
    <definedName name="_xlnm.Print_Area" localSheetId="8">PROYECTOS!$A$8:$M$50</definedName>
    <definedName name="Excel_BuiltIn_Print_Area_12_1">"$#REF!.$A$1:$L$197"</definedName>
    <definedName name="Excel_BuiltIn_Print_Area_12_1_1">"$#REF!.$B$10:$L$205"</definedName>
    <definedName name="Excel_BuiltIn_Print_Area_12_1_1_1">"$#REF!.$B$10:$L$206"</definedName>
    <definedName name="Excel_BuiltIn_Print_Area_7">RECAUDACIÓN!$B$3:$I$49</definedName>
    <definedName name="Excel_BuiltIn_Print_Area_7_1">RECAUDACIÓN!$B$3:$I$43</definedName>
    <definedName name="Excel_BuiltIn_Print_Area_7_1_1">RECAUDACIÓN!$B$3:$I$49</definedName>
    <definedName name="Excel_BuiltIn_Print_Area_8_1">[1]INGRESOS!$A$6:$I$39</definedName>
    <definedName name="Excel_BuiltIn_Print_Area_8_1_1">[1]INGRESOS!$A$6:$I$40</definedName>
    <definedName name="Excel_BuiltIn_Print_Area_9_1">FINANCIAMIENTO!$A$4:$H$36</definedName>
    <definedName name="Excel_BuiltIn_Print_Titles_11">BALANCE!$4:$5</definedName>
    <definedName name="Excel_BuiltIn_Print_Titles_12_1">"$#REF!.$A$1:$B$65535;$#REF!.$A$1:$IV$7"</definedName>
    <definedName name="Excel_BuiltIn_Print_Titles_7">RECAUDACIÓN!$3:$4</definedName>
    <definedName name="Excel_BuiltIn_Print_Titles_7_1">"$cuadro_A_1.$#REF!$#REF!:$#REF!$#REF!"</definedName>
    <definedName name="Excel_BuiltIn_Print_Titles_8_1">[1]INGRESOS!$A$1:$IV$5</definedName>
    <definedName name="_xlnm.Print_Titles" localSheetId="5">BALANCE!$1:$5</definedName>
    <definedName name="_xlnm.Print_Titles" localSheetId="8">PROYECTOS!$1:$7</definedName>
    <definedName name="_xlnm.Print_Titles" localSheetId="1">RECAUDACIÓN!$1:$4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9" l="1"/>
  <c r="H11" i="15"/>
  <c r="M23" i="15"/>
  <c r="M27" i="15"/>
  <c r="E28" i="8" l="1"/>
  <c r="E41" i="8" l="1"/>
  <c r="F26" i="8" l="1"/>
  <c r="H9" i="60"/>
  <c r="O10" i="60"/>
  <c r="H10" i="60" s="1"/>
  <c r="O17" i="60"/>
  <c r="H17" i="60" s="1"/>
  <c r="M18" i="60"/>
  <c r="L10" i="60" l="1"/>
  <c r="K10" i="60"/>
  <c r="K17" i="60"/>
  <c r="L17" i="60"/>
  <c r="K9" i="60"/>
  <c r="L9" i="60"/>
  <c r="O23" i="60"/>
  <c r="O21" i="60"/>
  <c r="H21" i="60"/>
  <c r="O20" i="60"/>
  <c r="H20" i="60" s="1"/>
  <c r="H23" i="60"/>
  <c r="L20" i="60" l="1"/>
  <c r="K20" i="60"/>
  <c r="L23" i="60"/>
  <c r="K23" i="60"/>
  <c r="L21" i="60"/>
  <c r="K21" i="60"/>
  <c r="G8" i="60"/>
  <c r="E8" i="60" l="1"/>
  <c r="D8" i="60"/>
  <c r="M17" i="15" l="1"/>
  <c r="F30" i="9" l="1"/>
  <c r="F28" i="9"/>
  <c r="F27" i="9"/>
  <c r="E32" i="8"/>
  <c r="E29" i="8"/>
  <c r="E27" i="8"/>
  <c r="E25" i="8"/>
  <c r="E19" i="8"/>
  <c r="E18" i="8"/>
  <c r="E19" i="60" l="1"/>
  <c r="G36" i="60" l="1"/>
  <c r="G45" i="60"/>
  <c r="G19" i="60"/>
  <c r="G48" i="60" l="1"/>
  <c r="H45" i="8" l="1"/>
  <c r="J8" i="60" l="1"/>
  <c r="I19" i="60"/>
  <c r="I8" i="60"/>
  <c r="H46" i="60"/>
  <c r="K46" i="60" s="1"/>
  <c r="K45" i="60" s="1"/>
  <c r="H13" i="60"/>
  <c r="H14" i="60"/>
  <c r="H15" i="60"/>
  <c r="H16" i="60"/>
  <c r="H12" i="60"/>
  <c r="F8" i="60"/>
  <c r="D45" i="60"/>
  <c r="L12" i="60" l="1"/>
  <c r="K12" i="60"/>
  <c r="K15" i="60"/>
  <c r="L15" i="60"/>
  <c r="L16" i="60"/>
  <c r="K16" i="60"/>
  <c r="K14" i="60"/>
  <c r="L14" i="60"/>
  <c r="K13" i="60"/>
  <c r="L13" i="60"/>
  <c r="L46" i="60"/>
  <c r="L45" i="60" s="1"/>
  <c r="M10" i="60" l="1"/>
  <c r="J19" i="60"/>
  <c r="F19" i="60" l="1"/>
  <c r="D19" i="60"/>
  <c r="H30" i="9" l="1"/>
  <c r="H28" i="9"/>
  <c r="H27" i="9"/>
  <c r="I27" i="9" s="1"/>
  <c r="H26" i="9"/>
  <c r="F15" i="8"/>
  <c r="G20" i="9"/>
  <c r="E36" i="60" l="1"/>
  <c r="M17" i="60" l="1"/>
  <c r="M12" i="60" l="1"/>
  <c r="M13" i="60"/>
  <c r="M14" i="60"/>
  <c r="M15" i="60"/>
  <c r="H11" i="60"/>
  <c r="F36" i="60"/>
  <c r="L11" i="60" l="1"/>
  <c r="L8" i="60" s="1"/>
  <c r="K11" i="60"/>
  <c r="K8" i="60" s="1"/>
  <c r="H8" i="60"/>
  <c r="M11" i="60"/>
  <c r="M21" i="60"/>
  <c r="E40" i="8"/>
  <c r="E39" i="8" s="1"/>
  <c r="G17" i="15" l="1"/>
  <c r="I50" i="8" l="1"/>
  <c r="E44" i="8"/>
  <c r="F17" i="8" l="1"/>
  <c r="J36" i="60" l="1"/>
  <c r="J45" i="60"/>
  <c r="I36" i="60"/>
  <c r="I45" i="60"/>
  <c r="M46" i="60"/>
  <c r="H41" i="60"/>
  <c r="K41" i="60" s="1"/>
  <c r="K36" i="60" s="1"/>
  <c r="H28" i="60"/>
  <c r="H27" i="60"/>
  <c r="H26" i="60"/>
  <c r="H25" i="60"/>
  <c r="H24" i="60"/>
  <c r="M23" i="60"/>
  <c r="H22" i="60"/>
  <c r="L22" i="60" l="1"/>
  <c r="K22" i="60"/>
  <c r="L24" i="60"/>
  <c r="K24" i="60"/>
  <c r="L26" i="60"/>
  <c r="K26" i="60"/>
  <c r="L28" i="60"/>
  <c r="L19" i="60" s="1"/>
  <c r="K28" i="60"/>
  <c r="K19" i="60" s="1"/>
  <c r="K48" i="60" s="1"/>
  <c r="H19" i="60"/>
  <c r="L25" i="60"/>
  <c r="K25" i="60"/>
  <c r="L27" i="60"/>
  <c r="K27" i="60"/>
  <c r="L41" i="60"/>
  <c r="L36" i="60" s="1"/>
  <c r="M24" i="60"/>
  <c r="M27" i="60"/>
  <c r="M28" i="60"/>
  <c r="M9" i="60"/>
  <c r="M22" i="60"/>
  <c r="M25" i="60"/>
  <c r="M26" i="60"/>
  <c r="L48" i="60" l="1"/>
  <c r="M8" i="60"/>
  <c r="G24" i="15"/>
  <c r="G25" i="15"/>
  <c r="G26" i="15"/>
  <c r="G27" i="15"/>
  <c r="G23" i="15"/>
  <c r="G21" i="15" s="1"/>
  <c r="G14" i="15"/>
  <c r="G15" i="15"/>
  <c r="G16" i="15"/>
  <c r="G19" i="15"/>
  <c r="G13" i="15"/>
  <c r="F44" i="8" l="1"/>
  <c r="F43" i="8" s="1"/>
  <c r="F42" i="8" s="1"/>
  <c r="F33" i="8"/>
  <c r="G19" i="9" s="1"/>
  <c r="D34" i="8"/>
  <c r="D33" i="8" s="1"/>
  <c r="E34" i="8"/>
  <c r="C34" i="8"/>
  <c r="C33" i="8" s="1"/>
  <c r="E33" i="8" l="1"/>
  <c r="H45" i="60" l="1"/>
  <c r="F45" i="60"/>
  <c r="E45" i="60"/>
  <c r="B45" i="60"/>
  <c r="H44" i="60"/>
  <c r="M44" i="60" s="1"/>
  <c r="H43" i="60"/>
  <c r="M43" i="60" s="1"/>
  <c r="H42" i="60"/>
  <c r="M42" i="60" s="1"/>
  <c r="M41" i="60"/>
  <c r="H40" i="60"/>
  <c r="H39" i="60"/>
  <c r="K39" i="60" s="1"/>
  <c r="H38" i="60"/>
  <c r="K38" i="60" s="1"/>
  <c r="H37" i="60"/>
  <c r="N36" i="60"/>
  <c r="H36" i="60"/>
  <c r="D36" i="60"/>
  <c r="C36" i="60"/>
  <c r="B36" i="60"/>
  <c r="H33" i="60"/>
  <c r="K33" i="60" s="1"/>
  <c r="H32" i="60"/>
  <c r="H31" i="60"/>
  <c r="M31" i="60" s="1"/>
  <c r="H30" i="60"/>
  <c r="M30" i="60" s="1"/>
  <c r="H29" i="60"/>
  <c r="N20" i="60"/>
  <c r="C19" i="60"/>
  <c r="B19" i="60"/>
  <c r="N8" i="60"/>
  <c r="C8" i="60"/>
  <c r="B8" i="60"/>
  <c r="L29" i="15"/>
  <c r="K29" i="15"/>
  <c r="J29" i="15"/>
  <c r="G28" i="15"/>
  <c r="J28" i="15" s="1"/>
  <c r="L27" i="15"/>
  <c r="K27" i="15"/>
  <c r="J27" i="15"/>
  <c r="L25" i="15"/>
  <c r="K25" i="15"/>
  <c r="J25" i="15"/>
  <c r="L23" i="15"/>
  <c r="K23" i="15"/>
  <c r="J23" i="15"/>
  <c r="G22" i="15"/>
  <c r="J22" i="15" s="1"/>
  <c r="I21" i="15"/>
  <c r="H21" i="15"/>
  <c r="F21" i="15"/>
  <c r="E21" i="15"/>
  <c r="D21" i="15"/>
  <c r="C21" i="15"/>
  <c r="G20" i="15"/>
  <c r="J20" i="15" s="1"/>
  <c r="L19" i="15"/>
  <c r="K19" i="15"/>
  <c r="J19" i="15"/>
  <c r="L17" i="15"/>
  <c r="K17" i="15"/>
  <c r="J17" i="15"/>
  <c r="J16" i="15"/>
  <c r="L15" i="15"/>
  <c r="K15" i="15"/>
  <c r="J15" i="15"/>
  <c r="L13" i="15"/>
  <c r="K13" i="15"/>
  <c r="J13" i="15"/>
  <c r="I11" i="15"/>
  <c r="F11" i="15"/>
  <c r="E11" i="15"/>
  <c r="D11" i="15"/>
  <c r="C11" i="15"/>
  <c r="A54" i="12" a="1"/>
  <c r="A54" i="12" s="1"/>
  <c r="J27" i="9"/>
  <c r="G24" i="9"/>
  <c r="F24" i="9"/>
  <c r="F22" i="9" s="1"/>
  <c r="E24" i="9"/>
  <c r="E22" i="9" s="1"/>
  <c r="D24" i="9"/>
  <c r="D22" i="9" s="1"/>
  <c r="C24" i="9"/>
  <c r="H23" i="9"/>
  <c r="H21" i="9"/>
  <c r="F20" i="9"/>
  <c r="E20" i="9"/>
  <c r="D20" i="9"/>
  <c r="C20" i="9"/>
  <c r="G18" i="9"/>
  <c r="F18" i="9"/>
  <c r="E18" i="9"/>
  <c r="D18" i="9"/>
  <c r="C18" i="9"/>
  <c r="G17" i="9"/>
  <c r="F17" i="9"/>
  <c r="E17" i="9"/>
  <c r="D17" i="9"/>
  <c r="C17" i="9"/>
  <c r="G16" i="9"/>
  <c r="F16" i="9"/>
  <c r="E16" i="9"/>
  <c r="D16" i="9"/>
  <c r="C16" i="9"/>
  <c r="G15" i="9"/>
  <c r="F15" i="9"/>
  <c r="E15" i="9"/>
  <c r="D15" i="9"/>
  <c r="C15" i="9"/>
  <c r="G14" i="9"/>
  <c r="F14" i="9"/>
  <c r="E14" i="9"/>
  <c r="D14" i="9"/>
  <c r="C14" i="9"/>
  <c r="G13" i="9"/>
  <c r="G11" i="9" s="1"/>
  <c r="F13" i="9"/>
  <c r="E13" i="9"/>
  <c r="E11" i="9" s="1"/>
  <c r="D13" i="9"/>
  <c r="C13" i="9"/>
  <c r="F49" i="8"/>
  <c r="G48" i="8"/>
  <c r="I48" i="8" s="1"/>
  <c r="E47" i="8"/>
  <c r="D47" i="8"/>
  <c r="I45" i="8"/>
  <c r="D44" i="8"/>
  <c r="D43" i="8" s="1"/>
  <c r="D42" i="8" s="1"/>
  <c r="C44" i="8"/>
  <c r="C43" i="8" s="1"/>
  <c r="C42" i="8" s="1"/>
  <c r="E43" i="8"/>
  <c r="E42" i="8" s="1"/>
  <c r="F40" i="8"/>
  <c r="F39" i="8" s="1"/>
  <c r="F38" i="8" s="1"/>
  <c r="F36" i="8" s="1"/>
  <c r="D40" i="8"/>
  <c r="C40" i="8"/>
  <c r="F31" i="8"/>
  <c r="E31" i="8"/>
  <c r="D31" i="8"/>
  <c r="C31" i="8"/>
  <c r="G30" i="8"/>
  <c r="H30" i="8" s="1"/>
  <c r="E26" i="8"/>
  <c r="D26" i="8"/>
  <c r="C26" i="8"/>
  <c r="G24" i="8"/>
  <c r="H24" i="8" s="1"/>
  <c r="F23" i="8"/>
  <c r="F21" i="8" s="1"/>
  <c r="E23" i="8"/>
  <c r="E21" i="8" s="1"/>
  <c r="D23" i="8"/>
  <c r="D21" i="8" s="1"/>
  <c r="C23" i="8"/>
  <c r="C21" i="8" s="1"/>
  <c r="G22" i="8"/>
  <c r="H22" i="8" s="1"/>
  <c r="E17" i="8"/>
  <c r="E15" i="8" s="1"/>
  <c r="D17" i="8"/>
  <c r="C17" i="8"/>
  <c r="C15" i="8" s="1"/>
  <c r="D15" i="8"/>
  <c r="F11" i="9" l="1"/>
  <c r="H9" i="15"/>
  <c r="D48" i="60"/>
  <c r="F13" i="8"/>
  <c r="E13" i="8"/>
  <c r="C13" i="8"/>
  <c r="C11" i="8" s="1"/>
  <c r="F9" i="15"/>
  <c r="G22" i="9"/>
  <c r="H22" i="9" s="1"/>
  <c r="E38" i="8"/>
  <c r="M16" i="60"/>
  <c r="J48" i="60"/>
  <c r="M45" i="60"/>
  <c r="I48" i="60"/>
  <c r="N19" i="60"/>
  <c r="H24" i="9"/>
  <c r="I24" i="9" s="1"/>
  <c r="D13" i="8"/>
  <c r="D11" i="8" s="1"/>
  <c r="E11" i="8"/>
  <c r="I9" i="15"/>
  <c r="G44" i="8"/>
  <c r="H44" i="8" s="1"/>
  <c r="D11" i="9"/>
  <c r="D9" i="9" s="1"/>
  <c r="C39" i="8"/>
  <c r="C38" i="8" s="1"/>
  <c r="C36" i="8" s="1"/>
  <c r="D39" i="8"/>
  <c r="L31" i="60"/>
  <c r="B48" i="60"/>
  <c r="C48" i="60"/>
  <c r="I30" i="9"/>
  <c r="J30" i="9"/>
  <c r="K30" i="60"/>
  <c r="L39" i="60"/>
  <c r="I26" i="9"/>
  <c r="M36" i="60"/>
  <c r="J26" i="9"/>
  <c r="L38" i="60"/>
  <c r="M38" i="60"/>
  <c r="L30" i="60"/>
  <c r="C9" i="15"/>
  <c r="E9" i="9"/>
  <c r="D9" i="15"/>
  <c r="K31" i="60"/>
  <c r="K44" i="60"/>
  <c r="L44" i="60"/>
  <c r="L42" i="60"/>
  <c r="K42" i="60"/>
  <c r="K21" i="15"/>
  <c r="L43" i="60"/>
  <c r="K43" i="60"/>
  <c r="C11" i="9"/>
  <c r="C22" i="9"/>
  <c r="G11" i="15"/>
  <c r="I28" i="9"/>
  <c r="J28" i="9"/>
  <c r="F47" i="8"/>
  <c r="G47" i="8" s="1"/>
  <c r="I47" i="8" s="1"/>
  <c r="G49" i="8"/>
  <c r="I49" i="8" s="1"/>
  <c r="F48" i="60"/>
  <c r="L40" i="60"/>
  <c r="M40" i="60"/>
  <c r="K40" i="60"/>
  <c r="J21" i="15"/>
  <c r="E9" i="15"/>
  <c r="L21" i="15"/>
  <c r="K37" i="60"/>
  <c r="M37" i="60"/>
  <c r="L37" i="60"/>
  <c r="E48" i="60"/>
  <c r="M29" i="60"/>
  <c r="L29" i="60"/>
  <c r="M32" i="60"/>
  <c r="L32" i="60"/>
  <c r="K32" i="60"/>
  <c r="K29" i="60"/>
  <c r="M33" i="60"/>
  <c r="L33" i="60"/>
  <c r="H48" i="60" l="1"/>
  <c r="F11" i="8"/>
  <c r="F9" i="8" s="1"/>
  <c r="G9" i="9"/>
  <c r="J22" i="9"/>
  <c r="I22" i="9"/>
  <c r="F9" i="9"/>
  <c r="M20" i="60"/>
  <c r="G43" i="8"/>
  <c r="I44" i="8"/>
  <c r="J24" i="9"/>
  <c r="L11" i="15"/>
  <c r="G9" i="15"/>
  <c r="K11" i="15"/>
  <c r="J11" i="15"/>
  <c r="D38" i="8"/>
  <c r="D36" i="8" s="1"/>
  <c r="C9" i="9"/>
  <c r="H47" i="8"/>
  <c r="C9" i="8"/>
  <c r="H49" i="8"/>
  <c r="G42" i="8" l="1"/>
  <c r="I42" i="8" s="1"/>
  <c r="H43" i="8"/>
  <c r="M19" i="60"/>
  <c r="I43" i="8"/>
  <c r="D9" i="8"/>
  <c r="K9" i="15"/>
  <c r="L9" i="15"/>
  <c r="J9" i="15"/>
  <c r="H20" i="9" l="1"/>
  <c r="H42" i="8"/>
  <c r="M48" i="60"/>
  <c r="I20" i="9" l="1"/>
  <c r="J20" i="9"/>
  <c r="M15" i="11"/>
  <c r="E36" i="8" l="1"/>
  <c r="E9" i="8" s="1"/>
  <c r="G36" i="8" l="1"/>
  <c r="H36" i="8" s="1"/>
  <c r="G35" i="8"/>
  <c r="G29" i="8"/>
  <c r="G27" i="8"/>
  <c r="G19" i="8"/>
  <c r="G32" i="8"/>
  <c r="G18" i="8"/>
  <c r="H18" i="8" s="1"/>
  <c r="G41" i="8"/>
  <c r="H41" i="8" s="1"/>
  <c r="H40" i="8" s="1"/>
  <c r="H39" i="8" s="1"/>
  <c r="H38" i="8" s="1"/>
  <c r="G25" i="8"/>
  <c r="G31" i="8"/>
  <c r="G17" i="8"/>
  <c r="G28" i="8"/>
  <c r="I25" i="8" l="1"/>
  <c r="H25" i="8"/>
  <c r="H28" i="8"/>
  <c r="I17" i="8"/>
  <c r="H17" i="8"/>
  <c r="G15" i="8"/>
  <c r="H31" i="8"/>
  <c r="I32" i="8"/>
  <c r="H32" i="8"/>
  <c r="I19" i="8"/>
  <c r="H19" i="8"/>
  <c r="H27" i="8"/>
  <c r="G26" i="8"/>
  <c r="H16" i="9"/>
  <c r="J16" i="9" s="1"/>
  <c r="H29" i="8"/>
  <c r="I35" i="8"/>
  <c r="H35" i="8"/>
  <c r="H34" i="8" s="1"/>
  <c r="H33" i="8" s="1"/>
  <c r="H14" i="9"/>
  <c r="I14" i="9" s="1"/>
  <c r="G34" i="8"/>
  <c r="I34" i="8" s="1"/>
  <c r="I18" i="8"/>
  <c r="I41" i="8"/>
  <c r="G40" i="8"/>
  <c r="G39" i="8" s="1"/>
  <c r="I27" i="8"/>
  <c r="I29" i="8"/>
  <c r="I36" i="8"/>
  <c r="H15" i="9"/>
  <c r="H13" i="9"/>
  <c r="H17" i="9"/>
  <c r="G23" i="8"/>
  <c r="H23" i="8" s="1"/>
  <c r="I31" i="8"/>
  <c r="H18" i="9"/>
  <c r="I28" i="8"/>
  <c r="H26" i="8" l="1"/>
  <c r="I15" i="8"/>
  <c r="I16" i="9"/>
  <c r="I26" i="8"/>
  <c r="H15" i="8"/>
  <c r="J14" i="9"/>
  <c r="G33" i="8"/>
  <c r="I33" i="8" s="1"/>
  <c r="G38" i="8"/>
  <c r="I38" i="8" s="1"/>
  <c r="I39" i="8"/>
  <c r="I40" i="8"/>
  <c r="J13" i="9"/>
  <c r="G21" i="8"/>
  <c r="H21" i="8" s="1"/>
  <c r="I23" i="8"/>
  <c r="J17" i="9"/>
  <c r="I17" i="9"/>
  <c r="J15" i="9"/>
  <c r="I15" i="9"/>
  <c r="J18" i="9"/>
  <c r="I18" i="9"/>
  <c r="G13" i="8" l="1"/>
  <c r="H19" i="9"/>
  <c r="I21" i="8"/>
  <c r="I19" i="9" l="1"/>
  <c r="H11" i="9"/>
  <c r="H9" i="9" s="1"/>
  <c r="H13" i="8"/>
  <c r="G11" i="8"/>
  <c r="G9" i="8" s="1"/>
  <c r="I13" i="8"/>
  <c r="J19" i="9"/>
  <c r="I11" i="9" l="1"/>
  <c r="H11" i="8"/>
  <c r="I11" i="8"/>
  <c r="J9" i="9"/>
  <c r="J11" i="9"/>
  <c r="I9" i="9" l="1"/>
  <c r="H9" i="8"/>
  <c r="I9" i="8"/>
</calcChain>
</file>

<file path=xl/sharedStrings.xml><?xml version="1.0" encoding="utf-8"?>
<sst xmlns="http://schemas.openxmlformats.org/spreadsheetml/2006/main" count="964" uniqueCount="401">
  <si>
    <t>DETALLE</t>
  </si>
  <si>
    <t>P R E S U P U E S T O</t>
  </si>
  <si>
    <t>LEY</t>
  </si>
  <si>
    <t>MODIFICADO</t>
  </si>
  <si>
    <t>MODIFICAD0</t>
  </si>
  <si>
    <t>EJECUTADO</t>
  </si>
  <si>
    <t>INGRESOS</t>
  </si>
  <si>
    <t>Ingresos Corrientes</t>
  </si>
  <si>
    <t>Ingresos de Capital</t>
  </si>
  <si>
    <t>EGRESOS</t>
  </si>
  <si>
    <t>FUNCIONAMIENTO</t>
  </si>
  <si>
    <t xml:space="preserve">  </t>
  </si>
  <si>
    <t xml:space="preserve"> </t>
  </si>
  <si>
    <t>Dirección y Administración General</t>
  </si>
  <si>
    <t>Educación Superior Tecnológica</t>
  </si>
  <si>
    <t>Investigación, Post Grado y Extensión</t>
  </si>
  <si>
    <t>INVERSIONES</t>
  </si>
  <si>
    <t>Construcciones Educativas</t>
  </si>
  <si>
    <t>Transferencia de Tecnología</t>
  </si>
  <si>
    <t xml:space="preserve">   Fuente: Dirección nacional de Presupuesto.</t>
  </si>
  <si>
    <t>TOTAL</t>
  </si>
  <si>
    <t>APORTE ESTATAL</t>
  </si>
  <si>
    <t>Fuente: Dirección Nacional de Presupuesto</t>
  </si>
  <si>
    <t>ASIGNADO</t>
  </si>
  <si>
    <t>ABSOLUTA</t>
  </si>
  <si>
    <t>RELATIVA</t>
  </si>
  <si>
    <t xml:space="preserve">            T  O  T   A   L...</t>
  </si>
  <si>
    <t xml:space="preserve"> I  Ingresos Corrientes</t>
  </si>
  <si>
    <t xml:space="preserve"> II  Ingreso de Capital</t>
  </si>
  <si>
    <t>VARIACIÓN</t>
  </si>
  <si>
    <t>T   O   T   A   L</t>
  </si>
  <si>
    <t>INGRESOS PROPIOS</t>
  </si>
  <si>
    <t xml:space="preserve">   TASAS</t>
  </si>
  <si>
    <t xml:space="preserve">   INGRESOS VARIOS</t>
  </si>
  <si>
    <t xml:space="preserve">   SALDO EN CAJA (CAPITAL)</t>
  </si>
  <si>
    <t>Fuente: Dirección Nacional de Presupuesto.</t>
  </si>
  <si>
    <t>SALDO A LA FECHA</t>
  </si>
  <si>
    <t>EJECUCIÓN PORCENTUAL</t>
  </si>
  <si>
    <t>PAGADO</t>
  </si>
  <si>
    <t xml:space="preserve">   Fuente: Dirección Nacional de Presupuesto.</t>
  </si>
  <si>
    <t>TRANSFERENCIAS CORRIENTES</t>
  </si>
  <si>
    <t>TRANSFERENCIAS DE CAPITAL</t>
  </si>
  <si>
    <t>DEVENGADO</t>
  </si>
  <si>
    <t xml:space="preserve">  Fuente: Dirección Nacional de Presupuesto.</t>
  </si>
  <si>
    <t>PRESUPUESTO</t>
  </si>
  <si>
    <t>SALDO</t>
  </si>
  <si>
    <t>A LA FECHA</t>
  </si>
  <si>
    <t>ANUAL</t>
  </si>
  <si>
    <t>PRESUPUESTO LEY</t>
  </si>
  <si>
    <t>ASIGNADO A LA FECHA</t>
  </si>
  <si>
    <t xml:space="preserve"> I. Ingresos Corrientes</t>
  </si>
  <si>
    <t>GASTOS</t>
  </si>
  <si>
    <t xml:space="preserve"> I.   Gastos Corrientes</t>
  </si>
  <si>
    <t xml:space="preserve"> II     Gastos de Capital</t>
  </si>
  <si>
    <t>Resultados Presupuestarios</t>
  </si>
  <si>
    <t>UNIVERSIDAD TECNOLÓGICA DE PANAMÁ</t>
  </si>
  <si>
    <t>DIRECCIÓN NACIONAL DE PRESUPUESTO</t>
  </si>
  <si>
    <t>RECAUDACIÓN PRESUPUESTARIA SEGÚN GRUPO DE INGRESOS</t>
  </si>
  <si>
    <t>CODIFICACIÓN</t>
  </si>
  <si>
    <t xml:space="preserve"> MODIFICADO</t>
  </si>
  <si>
    <t>MENSUAL</t>
  </si>
  <si>
    <t>ACUMULADO</t>
  </si>
  <si>
    <t>PORCENTUAL</t>
  </si>
  <si>
    <t>1.95.1</t>
  </si>
  <si>
    <t>1.95.1.2</t>
  </si>
  <si>
    <t xml:space="preserve">    1.  No Tributarios</t>
  </si>
  <si>
    <t>1.95.1.2.1</t>
  </si>
  <si>
    <t xml:space="preserve">      1.1  Renta de Activos</t>
  </si>
  <si>
    <t>1.95.1.2.1.4</t>
  </si>
  <si>
    <t xml:space="preserve">          1.1.1 Ing. por Vtas. de Servicios</t>
  </si>
  <si>
    <t>1.95.1.2.1.4.12</t>
  </si>
  <si>
    <t xml:space="preserve">              1.1.1.1 Lab. y C. Especializados.</t>
  </si>
  <si>
    <t>1.95.1.2.1.4.99</t>
  </si>
  <si>
    <t xml:space="preserve">              1.1.1.2 Otros Servicios-Autogestión.</t>
  </si>
  <si>
    <t>1.95.1.2.3</t>
  </si>
  <si>
    <t xml:space="preserve">    2.  Transferencias Corrientes</t>
  </si>
  <si>
    <t xml:space="preserve"> 1.95.1.2.3.1</t>
  </si>
  <si>
    <t xml:space="preserve">      2. 1  Gobierno Central</t>
  </si>
  <si>
    <t>1.95.2.3.1.07</t>
  </si>
  <si>
    <t xml:space="preserve">           2.1.1  Ministerio de Educación.</t>
  </si>
  <si>
    <t>1.95.1.2.4</t>
  </si>
  <si>
    <t>1.95.1.2.4.2.26</t>
  </si>
  <si>
    <t xml:space="preserve">      3.1 Tasas por Servicios</t>
  </si>
  <si>
    <t>1.95.1.2.4.1.24</t>
  </si>
  <si>
    <t xml:space="preserve">      3.2. Derechos</t>
  </si>
  <si>
    <t>1.95.1.2.6</t>
  </si>
  <si>
    <t>1.95.1.2.6.1.99</t>
  </si>
  <si>
    <t xml:space="preserve">       4.1. Otros Ing. Varios</t>
  </si>
  <si>
    <t>1.95.2</t>
  </si>
  <si>
    <t>1.95.2.3</t>
  </si>
  <si>
    <t xml:space="preserve">    1. Otros Ingresos de Capital</t>
  </si>
  <si>
    <t>1.95.2.3.2</t>
  </si>
  <si>
    <t xml:space="preserve">      1.1  Transferencias de Capital</t>
  </si>
  <si>
    <t>1.95.2.3.2.1</t>
  </si>
  <si>
    <t xml:space="preserve">          1.1.1  Gobierno Central</t>
  </si>
  <si>
    <t>1.95.2.3.2.1.07</t>
  </si>
  <si>
    <t xml:space="preserve">             1.1.1.1 Ministerio de Educación</t>
  </si>
  <si>
    <t>1.95.2.4</t>
  </si>
  <si>
    <t xml:space="preserve">     2. Saldo en Caja y Banco</t>
  </si>
  <si>
    <t>1.95.2.4.1</t>
  </si>
  <si>
    <t xml:space="preserve">      2.1. Disponible en Caja y  Banco.</t>
  </si>
  <si>
    <t>1.95.2.4.1.2</t>
  </si>
  <si>
    <t xml:space="preserve">          2.1.1  Instituc. Descentralizadas</t>
  </si>
  <si>
    <t>1.95.2.4.1.2.01</t>
  </si>
  <si>
    <t xml:space="preserve">             2.1.1.1 Saldo de Capital</t>
  </si>
  <si>
    <t xml:space="preserve">   B. Transf. de Capital</t>
  </si>
  <si>
    <t xml:space="preserve">       Gobierno Central.</t>
  </si>
  <si>
    <t>RECAUDACIÓN PRESUPUESTARIA SEGÚN OBJETO DE INGRESOS</t>
  </si>
  <si>
    <t>ACUMULADA</t>
  </si>
  <si>
    <t>ABOLUTA</t>
  </si>
  <si>
    <t xml:space="preserve"> 1.2.1.4.12</t>
  </si>
  <si>
    <t xml:space="preserve"> 1.2.1.4.99</t>
  </si>
  <si>
    <t>1.2.4.1.24</t>
  </si>
  <si>
    <t>1.2.4.2.26</t>
  </si>
  <si>
    <t>1.2.6.1.99</t>
  </si>
  <si>
    <t xml:space="preserve">   SALDO EN CAJA  (CORRIENTE)</t>
  </si>
  <si>
    <t>1.4.1.2.01</t>
  </si>
  <si>
    <t>2.4.1.2.01</t>
  </si>
  <si>
    <t>1.2.3.1.07</t>
  </si>
  <si>
    <t xml:space="preserve">   APORTE LIBRE</t>
  </si>
  <si>
    <t xml:space="preserve">   I.D.A.A.N.</t>
  </si>
  <si>
    <t>2.3.2.1.07</t>
  </si>
  <si>
    <t xml:space="preserve">                                    ,   </t>
  </si>
  <si>
    <t>}</t>
  </si>
  <si>
    <t>.</t>
  </si>
  <si>
    <t xml:space="preserve">  FLUJO PRESUPUESTARIO DE INGRESOS Y GASTOS</t>
  </si>
  <si>
    <t xml:space="preserve">   A. Ingresos Tributarios</t>
  </si>
  <si>
    <t xml:space="preserve">   B. Ingresos No Tributarios</t>
  </si>
  <si>
    <t xml:space="preserve">       1.Renta de Activos.</t>
  </si>
  <si>
    <t xml:space="preserve">       2. Transf. Corrientes</t>
  </si>
  <si>
    <t xml:space="preserve">       3. Tasas y Derechos</t>
  </si>
  <si>
    <t xml:space="preserve">       4. Ingresos Varios</t>
  </si>
  <si>
    <t xml:space="preserve">   A.  Saldo Inicial en Caja y Bco.</t>
  </si>
  <si>
    <t xml:space="preserve">   B.  Recursos del Crédito</t>
  </si>
  <si>
    <t xml:space="preserve">   C.  Otros Rec. de Capital</t>
  </si>
  <si>
    <t xml:space="preserve">        1. Transf. de Capital</t>
  </si>
  <si>
    <t xml:space="preserve">   D.   Menos S. Final en Caja</t>
  </si>
  <si>
    <t xml:space="preserve">      Total Final en Caja</t>
  </si>
  <si>
    <t xml:space="preserve">    A. Operaciòn</t>
  </si>
  <si>
    <t xml:space="preserve">        1.  Servicios Personales</t>
  </si>
  <si>
    <t xml:space="preserve">        2.  Serv. No Personales</t>
  </si>
  <si>
    <t xml:space="preserve">        4.  Inversiones Fínancieras</t>
  </si>
  <si>
    <t xml:space="preserve">    B.  Transf. Corrientes</t>
  </si>
  <si>
    <t xml:space="preserve">      A.  Inversiones Fìsicas</t>
  </si>
  <si>
    <t xml:space="preserve">      B.  Inversiones Financieras</t>
  </si>
  <si>
    <t xml:space="preserve">      C   Transf. de Capital</t>
  </si>
  <si>
    <t xml:space="preserve">      D  Amortización de la Deuda.</t>
  </si>
  <si>
    <t xml:space="preserve">           Total de Gastos </t>
  </si>
  <si>
    <t xml:space="preserve"> BALANCE PRESUPUESTARIO ACUMULADO DE GASTO</t>
  </si>
  <si>
    <t xml:space="preserve">         P R E S U P U E S T O</t>
  </si>
  <si>
    <t xml:space="preserve">                T   O   T    A    L</t>
  </si>
  <si>
    <t xml:space="preserve">    I  Gastos Corrientes</t>
  </si>
  <si>
    <t xml:space="preserve">       A. Operación</t>
  </si>
  <si>
    <t xml:space="preserve">          I.  Servicios Personales</t>
  </si>
  <si>
    <t xml:space="preserve">          2.  Serv. No Personales</t>
  </si>
  <si>
    <t xml:space="preserve">          4.  Inversiones Directas</t>
  </si>
  <si>
    <t xml:space="preserve">       B. Transferencias</t>
  </si>
  <si>
    <t xml:space="preserve">     </t>
  </si>
  <si>
    <t xml:space="preserve">         1.  Al Sector Público.</t>
  </si>
  <si>
    <t xml:space="preserve">               a. Gobierno Central</t>
  </si>
  <si>
    <t xml:space="preserve">               b. Ent. Descentral.</t>
  </si>
  <si>
    <t xml:space="preserve">               c. Empresas Pùblicas</t>
  </si>
  <si>
    <t xml:space="preserve">               d. Municipios</t>
  </si>
  <si>
    <t xml:space="preserve">           a. Gobierno Central</t>
  </si>
  <si>
    <t xml:space="preserve">           b. Entidades   Descent.ral. </t>
  </si>
  <si>
    <t xml:space="preserve">        2. Transferencias al Exterior</t>
  </si>
  <si>
    <t xml:space="preserve">       A.  Inversiones Físicas</t>
  </si>
  <si>
    <t xml:space="preserve">          I. Obras y Construcciones</t>
  </si>
  <si>
    <t xml:space="preserve">          3. Investig. Y Transf. de Tec.</t>
  </si>
  <si>
    <t>O/G</t>
  </si>
  <si>
    <t>0</t>
  </si>
  <si>
    <t>SERVICIOS PERSONALES</t>
  </si>
  <si>
    <t>000</t>
  </si>
  <si>
    <t>SUELDOS FIJOS</t>
  </si>
  <si>
    <t>001</t>
  </si>
  <si>
    <t>002</t>
  </si>
  <si>
    <t>003</t>
  </si>
  <si>
    <t>010</t>
  </si>
  <si>
    <t xml:space="preserve">SOBRESUELDOS </t>
  </si>
  <si>
    <t>030</t>
  </si>
  <si>
    <t>050</t>
  </si>
  <si>
    <t>070</t>
  </si>
  <si>
    <t>080</t>
  </si>
  <si>
    <t>090</t>
  </si>
  <si>
    <t>1</t>
  </si>
  <si>
    <t>ALQUILERES</t>
  </si>
  <si>
    <t>EQUIPO DE OFICINA</t>
  </si>
  <si>
    <t>110</t>
  </si>
  <si>
    <t>130</t>
  </si>
  <si>
    <t>140</t>
  </si>
  <si>
    <t>VIATICOS</t>
  </si>
  <si>
    <t>150</t>
  </si>
  <si>
    <t>160</t>
  </si>
  <si>
    <t>180</t>
  </si>
  <si>
    <t>2</t>
  </si>
  <si>
    <t>200</t>
  </si>
  <si>
    <t>ALIMENTOS Y BEBIDAS</t>
  </si>
  <si>
    <t>210</t>
  </si>
  <si>
    <t>TEXTILES Y VESTUARIOS</t>
  </si>
  <si>
    <t>220</t>
  </si>
  <si>
    <t>230</t>
  </si>
  <si>
    <t>240</t>
  </si>
  <si>
    <t>250</t>
  </si>
  <si>
    <t>260</t>
  </si>
  <si>
    <t>PRODUCTOS VARIOS</t>
  </si>
  <si>
    <t>270</t>
  </si>
  <si>
    <t>280</t>
  </si>
  <si>
    <t>REPUESTOS</t>
  </si>
  <si>
    <t>6</t>
  </si>
  <si>
    <t>PENSIONES Y JUBILACIONES</t>
  </si>
  <si>
    <t>610</t>
  </si>
  <si>
    <t>BECAS DE ESTUDIO</t>
  </si>
  <si>
    <t>660</t>
  </si>
  <si>
    <t>TOTAL FUNCIONAMIENTO</t>
  </si>
  <si>
    <t>CTA.</t>
  </si>
  <si>
    <t>120</t>
  </si>
  <si>
    <t xml:space="preserve">    Fuente: Dirección Nacional de Presupuesto.</t>
  </si>
  <si>
    <t>P</t>
  </si>
  <si>
    <t xml:space="preserve">       T   O  T   A     L</t>
  </si>
  <si>
    <t>SECRETARIA GENERAL</t>
  </si>
  <si>
    <t>DOCENCIA CENTRAL</t>
  </si>
  <si>
    <t>DOCENCIA REGIONAL</t>
  </si>
  <si>
    <t>3</t>
  </si>
  <si>
    <t>INV.POSTGRADO Y EXTENSION</t>
  </si>
  <si>
    <t xml:space="preserve">COMPROMISO PRESUPUESTARIO DE INVERSIONES </t>
  </si>
  <si>
    <t>PROGRAMAS-PROYECTOS</t>
  </si>
  <si>
    <t>SALDO ANUAL</t>
  </si>
  <si>
    <t>PROGRAMA DE CONSTRUCCIONES</t>
  </si>
  <si>
    <t>REHABILITACIÓN DE LOS ESTACIONAMIENTOS DEL CENTRO REGIONAL CHIRIQUÍ</t>
  </si>
  <si>
    <t>CONSTRUCCIÓN II ETAPA DE EDIFICIO DE AULAS  DE PANAMA OESTE</t>
  </si>
  <si>
    <t>CONSTRUCCIÓN DE EDIFICIO DE FACILIDADES ESTUDIANTILES Y CAFETERIA COLÓN</t>
  </si>
  <si>
    <t>REPARACIÓN DEL EDIFICIO 70 Y TALLER DE METAL MECANICA DE COLÓN</t>
  </si>
  <si>
    <t>PROGRAMA DE MOBILIARIO</t>
  </si>
  <si>
    <t>MEJORAMIENTO LABORATORIOS FACULTADES Y CENTROS REGIONALES</t>
  </si>
  <si>
    <t>MEJORAMIENTO DE LA INFRAESTRUCTURA TECNOLÓGICA DE LA UTP</t>
  </si>
  <si>
    <t>IMPLEMENTACIÓN DE LA MOVILIDAD ELECTRICA EN LA UTP</t>
  </si>
  <si>
    <t>FORTALECIMIENTO DE LA GESTIÓN ADMINISTRATIVA DE LA UTP</t>
  </si>
  <si>
    <t>MEJORAMIENTO DE LOS LABORATORIOS DE LA FAC. DE ING. MECÁNICA UTP</t>
  </si>
  <si>
    <t>MEJORAMIENTO DEL CENTRO DE DATOS DE LA UTP</t>
  </si>
  <si>
    <t>EQUIPAMIENTO DE LABORATORIO DE SUELDOS Y MATERIALES (LASYMA)</t>
  </si>
  <si>
    <t>EQUIPAMIENTO DE LABORATORIO ACADÉMICOS C.REG. DE BOCAS DEL TORO</t>
  </si>
  <si>
    <t>HABILITACIÓN DE LABORATORIOS DE DOCENCIA PARA EL CENTRO CITT</t>
  </si>
  <si>
    <t>FORTALECIMIENTO DE CAPACIDADES DEL LABORATORIO DE BIOSÓLIDOS</t>
  </si>
  <si>
    <t>MEJORAMIENTO DEL LABORATORIO DE SUELOS Y MAT. C.REG. CHIRIQUÍ</t>
  </si>
  <si>
    <t>MEJORAMIENTO DE LAB. ACADÉMICOS Y DE ÁREAS DOCENTES Y ADM. FII-UTP</t>
  </si>
  <si>
    <t>HABILITACIÓN DE LABORATORIOS DE QUÍMICA CAMPUS CENTRAL</t>
  </si>
  <si>
    <t>FORTALECIMIENTO DE LA GESTIÓN DE PATENTES TECNOLÓGICAS</t>
  </si>
  <si>
    <t>DESARROLLO DEL CENTRO DE ESTUDIOS MULTIDISCIPLINARIO EN CIENCIAS</t>
  </si>
  <si>
    <t>DESARROLLO DEL HUB DE FORMACIÓN PARA LA TRANSFORMACIÓN DIGITAL E INDUSTRA 4.0</t>
  </si>
  <si>
    <t>HABILITACIÓN DE INFRAEST. Y EQUIP. DE LAB. PARA EL IMPULSO DE INVESTIGACIÓN Y LA INNOVACIÓN.</t>
  </si>
  <si>
    <t>HABILITACIÓN DEL CENTRO NACIONALDE SUPERCOMPUTACIÓN PARA INV. DE DIFERENTES FENÓMENOS Y ESCALAS (IBEROGUN)-UTP</t>
  </si>
  <si>
    <t>HABILITACIÓN DE UN CENTRO DE TEC. AVANZADA PARA LA INDUSTRIA DE SEMICONDUCTORES DE PANAMA (C-TASC PANAMÁ)</t>
  </si>
  <si>
    <t>DESARROLLO DEL PLAN DE FORMACIÓN PARA DOCENTES INVESTIGADORES</t>
  </si>
  <si>
    <t xml:space="preserve"> COMPROMISO PRESUPUESTARIO DE INVERSIONES</t>
  </si>
  <si>
    <t>004</t>
  </si>
  <si>
    <t>PERSONAL TRANSITORIO</t>
  </si>
  <si>
    <t>SERVICIOS BÁSICOS</t>
  </si>
  <si>
    <t>IMPRESIÓN Y ENCUADERNACIÓN</t>
  </si>
  <si>
    <t>INFORMACIÓN Y PUBLICIDAD</t>
  </si>
  <si>
    <t>CONSULTORÍA</t>
  </si>
  <si>
    <t>MAQUINARIA Y EQUIPO</t>
  </si>
  <si>
    <t>MOBILIARIO DE OFICINA</t>
  </si>
  <si>
    <t>CONSTRUCCIONES POR CONTRATO</t>
  </si>
  <si>
    <t>EDIFICACIONES</t>
  </si>
  <si>
    <t>BECAS DE ESTUDIOS</t>
  </si>
  <si>
    <t>TRANSF.CORRIENTES  INSTITUC.</t>
  </si>
  <si>
    <t>SERVICIOS NO PERSONALES</t>
  </si>
  <si>
    <t>FINANCIAMIENTO PRESUPUESTARIO DE INGRESOS Y GASTOS</t>
  </si>
  <si>
    <t xml:space="preserve"> I.  Ingresos Corrientes</t>
  </si>
  <si>
    <t xml:space="preserve"> II. Gastos Corrientes</t>
  </si>
  <si>
    <t xml:space="preserve">        Gastos  de Operación ( 0-1-2-3-4)</t>
  </si>
  <si>
    <t xml:space="preserve">        Transferencias Corrientes  (6)</t>
  </si>
  <si>
    <t xml:space="preserve"> III. Ahorro  en Cta Corriente ( I-II )</t>
  </si>
  <si>
    <t xml:space="preserve"> IV.  Gasto  de Capital</t>
  </si>
  <si>
    <t xml:space="preserve">        Inversión Financiera</t>
  </si>
  <si>
    <t xml:space="preserve">        Transferencia de capital (7)</t>
  </si>
  <si>
    <t xml:space="preserve">        Amortización de la Deuda (8)</t>
  </si>
  <si>
    <t xml:space="preserve"> V.   Ingresos de Capital ( 2 )</t>
  </si>
  <si>
    <t xml:space="preserve">        Saldo Inicial en Caja y Banco</t>
  </si>
  <si>
    <t xml:space="preserve">        Transferencias de Capital</t>
  </si>
  <si>
    <t xml:space="preserve">        Inversión Física  </t>
  </si>
  <si>
    <t>DESARROLLO DE CONSULTORÍAS PARA PROYECTOS DE ESTADO</t>
  </si>
  <si>
    <t xml:space="preserve"> EJECUCIÓN PRESUPUESTARIA  DE FUNCIONAMIENTO </t>
  </si>
  <si>
    <t xml:space="preserve">   LABORATORIOS Y C. ESPECIALIZADOS</t>
  </si>
  <si>
    <t>CONTENCIÓN</t>
  </si>
  <si>
    <t>MATERIALES Y SUMINISTROS</t>
  </si>
  <si>
    <t>INSTALACIONES</t>
  </si>
  <si>
    <t>TRANSPORTE DE PERSONAS Y  BIENES</t>
  </si>
  <si>
    <t>ADIESTRAMIENTO Y ESTUDIOS</t>
  </si>
  <si>
    <t>CONSTRUCCIÓN DE DORMITORIOS ESTUDIANTILES EN LA UTP</t>
  </si>
  <si>
    <t>C0NTENCIÓN</t>
  </si>
  <si>
    <t>EQUIPO EDUCACIONAL Y RECREATIVO</t>
  </si>
  <si>
    <t xml:space="preserve">SALDO </t>
  </si>
  <si>
    <t xml:space="preserve">SALDO  </t>
  </si>
  <si>
    <t>SECTOR EDUCATIVO 7%</t>
  </si>
  <si>
    <t>MEJORAMIENTO DE LABORATORIO ACADÉMICO DE LOS CENTROS REGIONALES</t>
  </si>
  <si>
    <t>MEJORAMIENTO DE LABORATORIO ACADÉMICO DEL CENTRO REGIONAL DE CHIRIQUÍ</t>
  </si>
  <si>
    <t xml:space="preserve"> A LA FECHA</t>
  </si>
  <si>
    <t xml:space="preserve"> ANUAL</t>
  </si>
  <si>
    <t xml:space="preserve">         4.Mejoramiento de Lab. Acad. De los C.R.</t>
  </si>
  <si>
    <t>Mejoramiento de Lab. Acad. de los C.R.</t>
  </si>
  <si>
    <t xml:space="preserve">    4. Ingresos por Fuentes Varias</t>
  </si>
  <si>
    <t>1.95.1.4.1.2.01</t>
  </si>
  <si>
    <t>1.95.1.4.2</t>
  </si>
  <si>
    <t xml:space="preserve">    II  Gastos de Capital</t>
  </si>
  <si>
    <t>PERSONAL TRANSITORIO INVERSIONES</t>
  </si>
  <si>
    <t xml:space="preserve">   C.  Otros Ingresos</t>
  </si>
  <si>
    <t xml:space="preserve">       1. Saldo inicial en caja</t>
  </si>
  <si>
    <t>SERVICIOS  COMERCIALES Y FINANCIEROS</t>
  </si>
  <si>
    <t>CRED. REC. POR CONSTRCCIONES Y OBRAS</t>
  </si>
  <si>
    <t>FORTALECIMIENTO DE LAS SEDES REGIONALES</t>
  </si>
  <si>
    <t xml:space="preserve"> VI. Resultado Presupuestario (III -IV + V)</t>
  </si>
  <si>
    <t>1.2.4.1.99</t>
  </si>
  <si>
    <t>1.95.1.2.4.1.99</t>
  </si>
  <si>
    <t xml:space="preserve">      3.3. Otros Derechos</t>
  </si>
  <si>
    <t xml:space="preserve">   OTROS DERECHOS</t>
  </si>
  <si>
    <t>RECAUDACIÓN</t>
  </si>
  <si>
    <t xml:space="preserve"> RECAUDACIÓN</t>
  </si>
  <si>
    <t xml:space="preserve">  CODIFICACIÓN PRESUPUESTARIA</t>
  </si>
  <si>
    <t xml:space="preserve">  EJECUCIÓN PRESUPUESTARIA SEGÚN ESTRUCTURA PROGRAMÁTICA  </t>
  </si>
  <si>
    <t>OBRAS SANITARIAS</t>
  </si>
  <si>
    <t xml:space="preserve">                                                        </t>
  </si>
  <si>
    <t>IMPRESIÓN, ENCUADERNACIÓN Y OTROS</t>
  </si>
  <si>
    <t>PRE COMPROMISO</t>
  </si>
  <si>
    <t>COMPROMISO</t>
  </si>
  <si>
    <t>Pre compromiso: Monto en trámites no incluido en compromiso</t>
  </si>
  <si>
    <t>Mobiliarios, Libros y Equipos Educ.</t>
  </si>
  <si>
    <t xml:space="preserve">    3. Tasas y Derechos</t>
  </si>
  <si>
    <t xml:space="preserve">   OTROS SER. AUTOGESTIÓN</t>
  </si>
  <si>
    <t xml:space="preserve">   MATRÍCULA-DERECHOS</t>
  </si>
  <si>
    <t>DIRECCIÓN Y ADMON  GENERAL</t>
  </si>
  <si>
    <t>EDUC. SUPERIOR TECNOLÓGICA</t>
  </si>
  <si>
    <t xml:space="preserve">    5. Saldo en Caja y Banco</t>
  </si>
  <si>
    <t xml:space="preserve">        5.1 Disponible Libre en Banco</t>
  </si>
  <si>
    <r>
      <t xml:space="preserve">            </t>
    </r>
    <r>
      <rPr>
        <sz val="10"/>
        <rFont val="Arial"/>
        <family val="2"/>
      </rPr>
      <t>5.1.1 . Saldo Corriente</t>
    </r>
  </si>
  <si>
    <t xml:space="preserve"> II  Ingresos de Capital</t>
  </si>
  <si>
    <t xml:space="preserve">        Recursos del Crédito</t>
  </si>
  <si>
    <t xml:space="preserve">        3.  Materiales y Suministros</t>
  </si>
  <si>
    <t xml:space="preserve">          3.  Materiales y Suministros</t>
  </si>
  <si>
    <t xml:space="preserve">           c. Empresas Públicas</t>
  </si>
  <si>
    <t xml:space="preserve">  CONTRIBUCIÓN A LA S. S</t>
  </si>
  <si>
    <t xml:space="preserve">          2. Maquinarias y Equipos.</t>
  </si>
  <si>
    <t>DIRECCIÓN SUPERIOR</t>
  </si>
  <si>
    <t>PLANIFICACIÓN UNIVERSITARIA</t>
  </si>
  <si>
    <t>ADMINISTRACIÓN GENERAL</t>
  </si>
  <si>
    <t>VIÁTICOS</t>
  </si>
  <si>
    <t>DÉCIMO TERCER MES</t>
  </si>
  <si>
    <t>PRODUCTOS DE PAPEL Y CARTÓN</t>
  </si>
  <si>
    <t>SERVICIOS  NO PERSONALES</t>
  </si>
  <si>
    <t>CONTRIBUCIÓN A LA SEGURIDAD SOCIAL</t>
  </si>
  <si>
    <t>MANTENIMIENTO Y REPARACIÓN</t>
  </si>
  <si>
    <t>CRED.REC.  SERVICIOS NO PERSONALES</t>
  </si>
  <si>
    <t>COMBUSTIBLES Y LUBRICANTES</t>
  </si>
  <si>
    <t>PRODUCTOS  QUÍMICOS Y CONEXOS</t>
  </si>
  <si>
    <t>MATERIALES PARA CONSTRUCCIÓN Y MANT.</t>
  </si>
  <si>
    <t>ÚTILES Y MATERIALES DIVERSOS</t>
  </si>
  <si>
    <t>CRÉDITO REC. POR MATERIALES Y SUMIN.</t>
  </si>
  <si>
    <t>MAQUINAIRA Y EQUIPO DE PRODUCCIÓN</t>
  </si>
  <si>
    <t>MAQUINARIA Y EQUIPO DE TRANSPORTE</t>
  </si>
  <si>
    <t>EQUIIPO MÉDICO, DE LABORATORIO Y SANITARIO</t>
  </si>
  <si>
    <t>MAQUINARIA Y EQUIPOS VARIOS</t>
  </si>
  <si>
    <t>EQUIPO DE COMPUTACIÓN</t>
  </si>
  <si>
    <t>CRÉDITOS REC. POR MAQUINARIA Y EQUIPO</t>
  </si>
  <si>
    <t>TRANSFERECIAS CORRIENTES</t>
  </si>
  <si>
    <t>TRANSFERENCIA CORRIENTES A PERSONAS</t>
  </si>
  <si>
    <t>TOTAL INVERSIÓN</t>
  </si>
  <si>
    <t>CONSTRUCCIÓN II FASE DEL PROYECTO DEL CAMPUS CENTRAL</t>
  </si>
  <si>
    <t xml:space="preserve">MANTENIMIENTO PREVENTIVO Y CORRECTIVO DE LA INFRAESTRUCTURA FÍSICA Y PATRIMONIAL DE LA UTP </t>
  </si>
  <si>
    <t>INVESTIGACIÓN Y TRANSFERENCIA DE TECNOLOGÍA</t>
  </si>
  <si>
    <t>GASTOS DE REPRESENTACIÓN FIJOS</t>
  </si>
  <si>
    <t>CONTRIBUCIONES A LA SEGURIDAD SOCIAL</t>
  </si>
  <si>
    <t>OTROS SERVICIOS  PERSONALES</t>
  </si>
  <si>
    <t>CRED. REC.POR SERVICIOS PERSONAL</t>
  </si>
  <si>
    <t>TRANSPORTE DE PERSONAS Y BIENES</t>
  </si>
  <si>
    <t>SERIVICIOS COMERCIALES Y FINANCIEROS</t>
  </si>
  <si>
    <t>CRED. REC. POR SERVCIOS NO PERSONALES</t>
  </si>
  <si>
    <t>CRED. REC.POR MATERIALES Y SUMINISTROS</t>
  </si>
  <si>
    <t>INVERSÓN FINANCIERA</t>
  </si>
  <si>
    <t>COMPRA DE EXISTENCIAS</t>
  </si>
  <si>
    <t>CRED. REC. POR INVERSIONES FINANACIERAS</t>
  </si>
  <si>
    <t>TRANSFERENCIAS CORRIENTES A PERSONAS</t>
  </si>
  <si>
    <t>TRANSFERENCIAS AL EXTERIOR</t>
  </si>
  <si>
    <t>CRED. REC. POR TRANSFERENCIAS AL EXTERIOR</t>
  </si>
  <si>
    <t xml:space="preserve">SUELDOS </t>
  </si>
  <si>
    <t>SUELDO DE PERSONAL TRANSITORIO</t>
  </si>
  <si>
    <t>SUELDO DE PERSONAL CONTINGENTE</t>
  </si>
  <si>
    <t>CONSULTORIAS Y SERVICIOS ESPECIALES</t>
  </si>
  <si>
    <t>PRODUCTOS QUÍMICOS Y CONEXOS</t>
  </si>
  <si>
    <t>TRANSF. CORRIENTES A INSTITUCIONES PÚBLICAS</t>
  </si>
  <si>
    <t>AL 30 DE JULIO DE 2026 (En Balboas)</t>
  </si>
  <si>
    <t>AL 30 DE JULIO  DE 2026 (En Balboas)</t>
  </si>
  <si>
    <t>AL 30 DE JULIO DE 2026 (En Miles de Balboas)</t>
  </si>
  <si>
    <t>AL 30 DE  JULIO DE 2026 (En Balboas)</t>
  </si>
  <si>
    <t xml:space="preserve"> NIVEL DE CUENTA AL 30 DE JULIO DE 2026 (En Balboas) </t>
  </si>
  <si>
    <t>POR PROGRAMA  AL 30 DE JULIO DE 2026 (En Balboas)</t>
  </si>
  <si>
    <t xml:space="preserve">  A NIVEL DE CUENTAS  AL 30 DE JULIO 2026  (En Balboas)</t>
  </si>
  <si>
    <t>ADMON. DE LA EDUC.SUPERIOR</t>
  </si>
  <si>
    <t>PRESUPUESTO MODIFICADO</t>
  </si>
  <si>
    <t>|</t>
  </si>
  <si>
    <t>REPARACIÓN DEL EDIFICIO 70 Y TALLER DE METAL MECÁNICA DE COLÓN</t>
  </si>
  <si>
    <t>HABILITACIÓN DEL LABORATORIO DE ANÁLISIS INDUSTRIALES Y CIENCIA (LABAICA)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</si>
</sst>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 B/.&quot;#,##0.00\ ;&quot; B/.(&quot;#,##0.00\);&quot; B/.-&quot;#\ ;@\ "/>
    <numFmt numFmtId="165" formatCode="[$€]#,##0.00\ ;[$€]\(#,##0.00\);[$€]\-#\ ;@\ "/>
    <numFmt numFmtId="166" formatCode="0.00\ "/>
    <numFmt numFmtId="167" formatCode="#,##0.0\ ;\(#,###\)"/>
    <numFmt numFmtId="168" formatCode="0.0"/>
    <numFmt numFmtId="169" formatCode="#,##0\ ;[Red]\-#,##0\ "/>
    <numFmt numFmtId="170" formatCode="#,##0.0"/>
    <numFmt numFmtId="171" formatCode="#,##0\ ;\(#,##0\)"/>
    <numFmt numFmtId="172" formatCode="#,##0.000000000"/>
    <numFmt numFmtId="173" formatCode="dd/mmm"/>
    <numFmt numFmtId="174" formatCode="&quot;B/.&quot;#,##0.00"/>
    <numFmt numFmtId="175" formatCode="&quot;B/.&quot;#,##0"/>
  </numFmts>
  <fonts count="99">
    <font>
      <sz val="10"/>
      <name val="Arial"/>
      <charset val="134"/>
    </font>
    <font>
      <sz val="10"/>
      <color rgb="FFFF0000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1"/>
      <color rgb="FF002060"/>
      <name val="Arial"/>
      <family val="2"/>
    </font>
    <font>
      <b/>
      <sz val="10"/>
      <name val="Arial"/>
      <family val="2"/>
    </font>
    <font>
      <sz val="10"/>
      <name val="Franklin Gothic Book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b/>
      <sz val="11"/>
      <name val="Arial Black"/>
      <family val="2"/>
    </font>
    <font>
      <sz val="9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color indexed="1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 Black"/>
      <family val="2"/>
    </font>
    <font>
      <b/>
      <sz val="9"/>
      <name val="Franklin Gothic Book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8"/>
      <color indexed="18"/>
      <name val="Franklin Gothic Book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b/>
      <sz val="8"/>
      <name val="Franklin Gothic Book"/>
      <family val="2"/>
    </font>
    <font>
      <sz val="12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i/>
      <sz val="10"/>
      <name val="Arial"/>
      <family val="2"/>
    </font>
    <font>
      <b/>
      <sz val="10.5"/>
      <name val="Arial"/>
      <family val="2"/>
    </font>
    <font>
      <sz val="9"/>
      <color rgb="FF00206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rgb="FF002060"/>
      <name val="Arial"/>
      <family val="2"/>
    </font>
    <font>
      <b/>
      <sz val="12"/>
      <color rgb="FF002060"/>
      <name val="Georgia"/>
      <family val="1"/>
    </font>
    <font>
      <sz val="12"/>
      <color rgb="FF002060"/>
      <name val="Georgia"/>
      <family val="1"/>
    </font>
    <font>
      <sz val="10.5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0.5"/>
      <name val="Arial Black"/>
      <family val="2"/>
    </font>
    <font>
      <i/>
      <sz val="10.5"/>
      <name val="Arial Black"/>
      <family val="2"/>
    </font>
    <font>
      <sz val="10"/>
      <name val="Arial"/>
      <family val="2"/>
    </font>
    <font>
      <sz val="9"/>
      <color rgb="FF000099"/>
      <name val="Arial"/>
      <family val="2"/>
    </font>
    <font>
      <b/>
      <sz val="12"/>
      <color rgb="FF002060"/>
      <name val="Arial"/>
      <family val="2"/>
    </font>
    <font>
      <sz val="10"/>
      <color theme="3" tint="-0.499984740745262"/>
      <name val="Arial"/>
      <family val="2"/>
    </font>
    <font>
      <b/>
      <sz val="8"/>
      <color rgb="FF0000FF"/>
      <name val="Arial"/>
      <family val="2"/>
    </font>
    <font>
      <sz val="10.5"/>
      <color rgb="FF062948"/>
      <name val="Arial Black"/>
      <family val="2"/>
    </font>
    <font>
      <sz val="10.5"/>
      <color rgb="FF062948"/>
      <name val="Arial"/>
      <family val="2"/>
    </font>
    <font>
      <b/>
      <sz val="10.5"/>
      <color rgb="FFFF0000"/>
      <name val="Arial"/>
      <family val="2"/>
    </font>
    <font>
      <sz val="10.5"/>
      <color rgb="FFFF0000"/>
      <name val="Arial"/>
      <family val="2"/>
    </font>
    <font>
      <sz val="10.5"/>
      <color rgb="FF002060"/>
      <name val="Arial"/>
      <family val="2"/>
    </font>
    <font>
      <sz val="10.5"/>
      <color rgb="FF002060"/>
      <name val="Arial Black"/>
      <family val="2"/>
    </font>
    <font>
      <b/>
      <sz val="10.5"/>
      <color rgb="FF00206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indexed="39"/>
      <name val="Arial"/>
      <family val="2"/>
    </font>
    <font>
      <sz val="10"/>
      <color theme="1"/>
      <name val="Arial"/>
      <family val="2"/>
    </font>
    <font>
      <b/>
      <i/>
      <sz val="10"/>
      <color rgb="FF002060"/>
      <name val="Arial"/>
      <family val="2"/>
    </font>
    <font>
      <b/>
      <sz val="10"/>
      <color indexed="39"/>
      <name val="Arial"/>
      <family val="2"/>
    </font>
    <font>
      <sz val="10"/>
      <color rgb="FF000066"/>
      <name val="Arial"/>
      <family val="2"/>
    </font>
    <font>
      <b/>
      <sz val="10"/>
      <name val="Arial Rounded MT Bold"/>
      <family val="2"/>
    </font>
    <font>
      <sz val="10"/>
      <name val="Arial Rounded MT Bold"/>
      <family val="2"/>
    </font>
    <font>
      <b/>
      <u/>
      <sz val="10"/>
      <name val="Arial Rounded MT Bold"/>
      <family val="2"/>
    </font>
    <font>
      <b/>
      <u/>
      <sz val="11"/>
      <name val="Arial"/>
      <family val="2"/>
    </font>
    <font>
      <sz val="10"/>
      <name val="Arial"/>
      <family val="2"/>
    </font>
    <font>
      <b/>
      <sz val="12"/>
      <color rgb="FF002060"/>
      <name val="Georgia"/>
      <family val="1"/>
    </font>
    <font>
      <sz val="12"/>
      <color rgb="FF002060"/>
      <name val="Georgia"/>
      <family val="1"/>
    </font>
    <font>
      <b/>
      <sz val="12"/>
      <name val="Arial"/>
      <family val="2"/>
    </font>
    <font>
      <b/>
      <sz val="12"/>
      <color rgb="FF00206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.5"/>
      <name val="Arial"/>
      <family val="2"/>
    </font>
    <font>
      <sz val="10.5"/>
      <name val="Arial Black"/>
      <family val="2"/>
    </font>
    <font>
      <sz val="10.5"/>
      <name val="Arial"/>
      <family val="2"/>
    </font>
    <font>
      <i/>
      <sz val="10.5"/>
      <name val="Arial Black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sz val="10"/>
      <color rgb="FF062948"/>
      <name val="Arial"/>
      <family val="2"/>
    </font>
    <font>
      <sz val="10"/>
      <color theme="3" tint="-0.499984740745262"/>
      <name val="Arial"/>
      <family val="2"/>
    </font>
    <font>
      <sz val="10.5"/>
      <color theme="1"/>
      <name val="Arial Black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indexed="39"/>
      <name val="Arial"/>
      <family val="2"/>
    </font>
    <font>
      <b/>
      <sz val="10"/>
      <color rgb="FF0000CC"/>
      <name val="Arial"/>
      <family val="2"/>
    </font>
    <font>
      <sz val="10"/>
      <color rgb="FF0000CC"/>
      <name val="Arial"/>
      <family val="2"/>
    </font>
    <font>
      <b/>
      <sz val="11"/>
      <color rgb="FF0066CC"/>
      <name val="Arial"/>
      <family val="2"/>
    </font>
    <font>
      <sz val="10"/>
      <color rgb="FF0066CC"/>
      <name val="Arial"/>
      <family val="2"/>
    </font>
    <font>
      <i/>
      <sz val="10.5"/>
      <color theme="1"/>
      <name val="Arial Black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31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55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theme="3" tint="-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/>
      <top style="thin">
        <color auto="1"/>
      </top>
      <bottom style="thin">
        <color auto="1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rgb="FF002060"/>
      </left>
      <right style="thin">
        <color rgb="FF002060"/>
      </right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rgb="FF002060"/>
      </right>
      <top style="thin">
        <color theme="3" tint="-0.499984740745262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theme="3" tint="-0.499984740745262"/>
      </top>
      <bottom style="thin">
        <color auto="1"/>
      </bottom>
      <diagonal/>
    </border>
    <border>
      <left style="thin">
        <color rgb="FF00206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206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theme="3" tint="-0.499984740745262"/>
      </top>
      <bottom style="thin">
        <color theme="3" tint="-0.499984740745262"/>
      </bottom>
      <diagonal/>
    </border>
    <border>
      <left style="thin">
        <color rgb="FF002060"/>
      </left>
      <right/>
      <top style="thin">
        <color theme="3" tint="-0.499984740745262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66"/>
      </left>
      <right style="thin">
        <color rgb="FF000066"/>
      </right>
      <top style="thin">
        <color auto="1"/>
      </top>
      <bottom style="thin">
        <color auto="1"/>
      </bottom>
      <diagonal/>
    </border>
    <border>
      <left style="thin">
        <color rgb="FF000066"/>
      </left>
      <right style="thin">
        <color rgb="FF000066"/>
      </right>
      <top/>
      <bottom/>
      <diagonal/>
    </border>
    <border>
      <left/>
      <right style="thin">
        <color theme="3" tint="-0.499984740745262"/>
      </right>
      <top/>
      <bottom/>
      <diagonal/>
    </border>
    <border>
      <left/>
      <right style="thin">
        <color theme="3" tint="-0.499984740745262"/>
      </right>
      <top style="thin">
        <color auto="1"/>
      </top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auto="1"/>
      </top>
      <bottom style="thin">
        <color auto="1"/>
      </bottom>
      <diagonal/>
    </border>
    <border>
      <left/>
      <right style="thin">
        <color theme="3" tint="-0.499984740745262"/>
      </right>
      <top/>
      <bottom style="thin">
        <color auto="1"/>
      </bottom>
      <diagonal/>
    </border>
    <border>
      <left/>
      <right style="thin">
        <color rgb="FF000066"/>
      </right>
      <top/>
      <bottom/>
      <diagonal/>
    </border>
    <border>
      <left style="thin">
        <color theme="3" tint="-0.499984740745262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/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/>
      <bottom/>
      <diagonal/>
    </border>
    <border>
      <left style="thin">
        <color theme="3" tint="-0.499984740745262"/>
      </left>
      <right/>
      <top/>
      <bottom style="thin">
        <color auto="1"/>
      </bottom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/>
      <right style="thin">
        <color theme="3" tint="-0.499984740745262"/>
      </right>
      <top style="medium">
        <color theme="3" tint="-0.499984740745262"/>
      </top>
      <bottom/>
      <diagonal/>
    </border>
    <border>
      <left style="thin">
        <color theme="3" tint="-0.499984740745262"/>
      </left>
      <right/>
      <top style="medium">
        <color theme="3" tint="-0.499984740745262"/>
      </top>
      <bottom style="thin">
        <color auto="1"/>
      </bottom>
      <diagonal/>
    </border>
    <border>
      <left/>
      <right/>
      <top style="medium">
        <color theme="3" tint="-0.499984740745262"/>
      </top>
      <bottom style="thin">
        <color auto="1"/>
      </bottom>
      <diagonal/>
    </border>
    <border>
      <left/>
      <right style="thin">
        <color theme="3" tint="-0.499984740745262"/>
      </right>
      <top style="medium">
        <color theme="3" tint="-0.499984740745262"/>
      </top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indexed="18"/>
      </bottom>
      <diagonal/>
    </border>
    <border>
      <left style="thin">
        <color theme="3" tint="-0.499984740745262"/>
      </left>
      <right/>
      <top style="medium">
        <color theme="3" tint="-0.499984740745262"/>
      </top>
      <bottom/>
      <diagonal/>
    </border>
    <border>
      <left style="thin">
        <color theme="3" tint="-0.499984740745262"/>
      </left>
      <right/>
      <top/>
      <bottom style="thin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/>
      <right style="thin">
        <color rgb="FF000066"/>
      </right>
      <top style="medium">
        <color theme="3" tint="-0.499984740745262"/>
      </top>
      <bottom/>
      <diagonal/>
    </border>
    <border>
      <left style="thin">
        <color rgb="FF000066"/>
      </left>
      <right style="thin">
        <color rgb="FF000066"/>
      </right>
      <top style="medium">
        <color theme="3" tint="-0.499984740745262"/>
      </top>
      <bottom/>
      <diagonal/>
    </border>
    <border>
      <left style="thin">
        <color rgb="FF000066"/>
      </left>
      <right/>
      <top style="medium">
        <color theme="3" tint="-0.499984740745262"/>
      </top>
      <bottom style="thin">
        <color auto="1"/>
      </bottom>
      <diagonal/>
    </border>
    <border>
      <left/>
      <right style="thin">
        <color rgb="FF000066"/>
      </right>
      <top style="medium">
        <color theme="3" tint="-0.499984740745262"/>
      </top>
      <bottom style="thin">
        <color auto="1"/>
      </bottom>
      <diagonal/>
    </border>
    <border>
      <left style="thin">
        <color rgb="FF000066"/>
      </left>
      <right style="thin">
        <color rgb="FF000066"/>
      </right>
      <top style="medium">
        <color theme="3" tint="-0.499984740745262"/>
      </top>
      <bottom style="thin">
        <color theme="3" tint="-0.499984740745262"/>
      </bottom>
      <diagonal/>
    </border>
    <border>
      <left/>
      <right style="thin">
        <color rgb="FF000066"/>
      </right>
      <top/>
      <bottom style="medium">
        <color theme="3" tint="-0.499984740745262"/>
      </bottom>
      <diagonal/>
    </border>
    <border>
      <left style="thin">
        <color rgb="FF000066"/>
      </left>
      <right style="thin">
        <color rgb="FF000066"/>
      </right>
      <top/>
      <bottom style="medium">
        <color theme="3" tint="-0.499984740745262"/>
      </bottom>
      <diagonal/>
    </border>
    <border>
      <left style="thin">
        <color rgb="FF000066"/>
      </left>
      <right/>
      <top/>
      <bottom/>
      <diagonal/>
    </border>
    <border>
      <left style="thin">
        <color rgb="FF000066"/>
      </left>
      <right/>
      <top style="medium">
        <color theme="3" tint="-0.499984740745262"/>
      </top>
      <bottom style="thin">
        <color theme="3" tint="-0.499984740745262"/>
      </bottom>
      <diagonal/>
    </border>
    <border>
      <left style="thin">
        <color rgb="FF000066"/>
      </left>
      <right/>
      <top style="thin">
        <color theme="3" tint="-0.499984740745262"/>
      </top>
      <bottom style="medium">
        <color theme="3" tint="-0.499984740745262"/>
      </bottom>
      <diagonal/>
    </border>
    <border>
      <left style="thin">
        <color rgb="FF000066"/>
      </left>
      <right/>
      <top style="medium">
        <color theme="3" tint="-0.499984740745262"/>
      </top>
      <bottom/>
      <diagonal/>
    </border>
    <border>
      <left style="thin">
        <color rgb="FF002060"/>
      </left>
      <right style="thin">
        <color auto="1"/>
      </right>
      <top/>
      <bottom/>
      <diagonal/>
    </border>
    <border>
      <left style="thin">
        <color auto="1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3" tint="-0.49998474074526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indexed="64"/>
      </left>
      <right style="thin">
        <color rgb="FF002060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000066"/>
      </left>
      <right style="thin">
        <color rgb="FF000066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66"/>
      </right>
      <top/>
      <bottom/>
      <diagonal/>
    </border>
    <border>
      <left style="thin">
        <color indexed="64"/>
      </left>
      <right style="thin">
        <color rgb="FF000066"/>
      </right>
      <top style="thin">
        <color indexed="64"/>
      </top>
      <bottom/>
      <diagonal/>
    </border>
    <border>
      <left style="thin">
        <color indexed="64"/>
      </left>
      <right style="thin">
        <color theme="3" tint="-0.499984740745262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2"/>
      </left>
      <right style="thin">
        <color indexed="64"/>
      </right>
      <top/>
      <bottom/>
      <diagonal/>
    </border>
    <border>
      <left style="thin">
        <color theme="3" tint="-0.499984740745262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3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3" tint="-0.499984740745262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indexed="62"/>
      </top>
      <bottom style="thin">
        <color indexed="62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indexed="18"/>
      </bottom>
      <diagonal/>
    </border>
    <border>
      <left style="thin">
        <color theme="1"/>
      </left>
      <right/>
      <top/>
      <bottom style="thin">
        <color theme="3" tint="-0.499984740745262"/>
      </bottom>
      <diagonal/>
    </border>
    <border>
      <left style="thin">
        <color theme="1"/>
      </left>
      <right style="thin">
        <color theme="1"/>
      </right>
      <top style="thin">
        <color theme="3" tint="-0.499984740745262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theme="3" tint="-0.499984740745262"/>
      </right>
      <top style="thin">
        <color indexed="64"/>
      </top>
      <bottom style="thin">
        <color auto="1"/>
      </bottom>
      <diagonal/>
    </border>
    <border>
      <left/>
      <right style="thin">
        <color theme="3" tint="-0.499984740745262"/>
      </right>
      <top style="thin">
        <color indexed="64"/>
      </top>
      <bottom/>
      <diagonal/>
    </border>
    <border>
      <left style="thin">
        <color theme="3" tint="-0.499984740745262"/>
      </left>
      <right/>
      <top style="thin">
        <color indexed="64"/>
      </top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auto="1"/>
      </top>
      <bottom style="thin">
        <color auto="1"/>
      </bottom>
      <diagonal/>
    </border>
    <border>
      <left style="thin">
        <color theme="3" tint="-0.499984740745262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2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2"/>
      </right>
      <top style="thin">
        <color auto="1"/>
      </top>
      <bottom/>
      <diagonal/>
    </border>
    <border>
      <left style="thin">
        <color indexed="62"/>
      </left>
      <right style="thin">
        <color indexed="62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000066"/>
      </left>
      <right/>
      <top/>
      <bottom style="thin">
        <color auto="1"/>
      </bottom>
      <diagonal/>
    </border>
    <border>
      <left style="thin">
        <color indexed="64"/>
      </left>
      <right style="thin">
        <color rgb="FF002060"/>
      </right>
      <top/>
      <bottom/>
      <diagonal/>
    </border>
    <border>
      <left/>
      <right style="thin">
        <color rgb="FF000066"/>
      </right>
      <top/>
      <bottom style="thin">
        <color indexed="64"/>
      </bottom>
      <diagonal/>
    </border>
    <border>
      <left style="thin">
        <color rgb="FF002060"/>
      </left>
      <right/>
      <top/>
      <bottom style="thin">
        <color indexed="64"/>
      </bottom>
      <diagonal/>
    </border>
    <border>
      <left style="thin">
        <color rgb="FF000066"/>
      </left>
      <right style="thin">
        <color rgb="FF000066"/>
      </right>
      <top style="thin">
        <color auto="1"/>
      </top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66"/>
      </left>
      <right style="thin">
        <color indexed="64"/>
      </right>
      <top style="thin">
        <color indexed="64"/>
      </top>
      <bottom/>
      <diagonal/>
    </border>
    <border>
      <left style="thin">
        <color rgb="FF000066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rgb="FF000066"/>
      </right>
      <top/>
      <bottom style="thin">
        <color indexed="64"/>
      </bottom>
      <diagonal/>
    </border>
    <border>
      <left style="thin">
        <color rgb="FF000066"/>
      </left>
      <right/>
      <top style="thin">
        <color auto="1"/>
      </top>
      <bottom style="thin">
        <color auto="1"/>
      </bottom>
      <diagonal/>
    </border>
    <border>
      <left style="thin">
        <color rgb="FF000066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49" fillId="0" borderId="0" applyFill="0" applyBorder="0" applyAlignment="0" applyProtection="0"/>
    <xf numFmtId="165" fontId="49" fillId="0" borderId="0" applyFill="0" applyBorder="0" applyAlignment="0" applyProtection="0"/>
    <xf numFmtId="0" fontId="49" fillId="0" borderId="0"/>
    <xf numFmtId="0" fontId="49" fillId="0" borderId="0"/>
    <xf numFmtId="0" fontId="72" fillId="0" borderId="0"/>
    <xf numFmtId="0" fontId="49" fillId="0" borderId="0"/>
  </cellStyleXfs>
  <cellXfs count="805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/>
    <xf numFmtId="0" fontId="0" fillId="0" borderId="5" xfId="0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3" fontId="8" fillId="0" borderId="21" xfId="0" applyNumberFormat="1" applyFont="1" applyBorder="1" applyAlignment="1">
      <alignment horizontal="center" vertical="center"/>
    </xf>
    <xf numFmtId="3" fontId="8" fillId="0" borderId="21" xfId="0" applyNumberFormat="1" applyFont="1" applyBorder="1" applyAlignment="1">
      <alignment vertical="center"/>
    </xf>
    <xf numFmtId="3" fontId="15" fillId="0" borderId="0" xfId="0" applyNumberFormat="1" applyFont="1"/>
    <xf numFmtId="4" fontId="0" fillId="0" borderId="0" xfId="0" applyNumberForma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/>
    <xf numFmtId="0" fontId="19" fillId="0" borderId="0" xfId="0" applyFont="1"/>
    <xf numFmtId="169" fontId="15" fillId="0" borderId="0" xfId="0" applyNumberFormat="1" applyFont="1"/>
    <xf numFmtId="168" fontId="20" fillId="0" borderId="0" xfId="0" applyNumberFormat="1" applyFont="1" applyAlignment="1">
      <alignment horizontal="right"/>
    </xf>
    <xf numFmtId="4" fontId="15" fillId="0" borderId="0" xfId="0" applyNumberFormat="1" applyFont="1"/>
    <xf numFmtId="4" fontId="17" fillId="0" borderId="0" xfId="0" applyNumberFormat="1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5" fillId="0" borderId="0" xfId="0" applyFont="1"/>
    <xf numFmtId="169" fontId="26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3" fontId="28" fillId="0" borderId="0" xfId="0" applyNumberFormat="1" applyFont="1" applyAlignment="1">
      <alignment horizontal="center"/>
    </xf>
    <xf numFmtId="3" fontId="26" fillId="0" borderId="0" xfId="0" applyNumberFormat="1" applyFont="1" applyAlignment="1">
      <alignment horizontal="center"/>
    </xf>
    <xf numFmtId="3" fontId="30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3" fontId="31" fillId="0" borderId="4" xfId="0" applyNumberFormat="1" applyFont="1" applyBorder="1" applyAlignment="1">
      <alignment vertical="center"/>
    </xf>
    <xf numFmtId="0" fontId="0" fillId="0" borderId="27" xfId="0" applyBorder="1"/>
    <xf numFmtId="3" fontId="32" fillId="0" borderId="0" xfId="0" applyNumberFormat="1" applyFont="1"/>
    <xf numFmtId="0" fontId="13" fillId="0" borderId="0" xfId="0" applyFont="1"/>
    <xf numFmtId="0" fontId="15" fillId="0" borderId="0" xfId="0" applyFont="1" applyAlignment="1">
      <alignment horizontal="left" vertical="center" wrapText="1"/>
    </xf>
    <xf numFmtId="170" fontId="0" fillId="0" borderId="0" xfId="0" applyNumberFormat="1"/>
    <xf numFmtId="4" fontId="0" fillId="0" borderId="0" xfId="0" applyNumberFormat="1" applyAlignment="1">
      <alignment vertical="center"/>
    </xf>
    <xf numFmtId="3" fontId="2" fillId="0" borderId="0" xfId="0" applyNumberFormat="1" applyFont="1"/>
    <xf numFmtId="0" fontId="13" fillId="4" borderId="37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/>
    </xf>
    <xf numFmtId="0" fontId="15" fillId="0" borderId="37" xfId="0" applyFont="1" applyBorder="1"/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5" fillId="0" borderId="37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3" fillId="0" borderId="4" xfId="0" applyFont="1" applyBorder="1"/>
    <xf numFmtId="3" fontId="0" fillId="0" borderId="4" xfId="0" applyNumberFormat="1" applyBorder="1" applyAlignment="1">
      <alignment horizontal="right"/>
    </xf>
    <xf numFmtId="0" fontId="0" fillId="0" borderId="37" xfId="0" applyBorder="1" applyAlignment="1">
      <alignment horizontal="right"/>
    </xf>
    <xf numFmtId="3" fontId="0" fillId="0" borderId="4" xfId="0" applyNumberFormat="1" applyBorder="1"/>
    <xf numFmtId="0" fontId="13" fillId="0" borderId="4" xfId="0" applyFont="1" applyBorder="1" applyAlignment="1">
      <alignment horizontal="left"/>
    </xf>
    <xf numFmtId="3" fontId="5" fillId="0" borderId="4" xfId="0" applyNumberFormat="1" applyFont="1" applyBorder="1" applyAlignment="1">
      <alignment vertical="center"/>
    </xf>
    <xf numFmtId="0" fontId="5" fillId="0" borderId="37" xfId="0" applyFont="1" applyBorder="1" applyAlignment="1">
      <alignment horizontal="right"/>
    </xf>
    <xf numFmtId="49" fontId="0" fillId="0" borderId="37" xfId="0" applyNumberFormat="1" applyBorder="1" applyAlignment="1">
      <alignment horizontal="right"/>
    </xf>
    <xf numFmtId="49" fontId="5" fillId="0" borderId="37" xfId="0" applyNumberFormat="1" applyFont="1" applyBorder="1" applyAlignment="1">
      <alignment horizontal="right"/>
    </xf>
    <xf numFmtId="49" fontId="35" fillId="0" borderId="37" xfId="0" applyNumberFormat="1" applyFont="1" applyBorder="1" applyAlignment="1">
      <alignment horizontal="center"/>
    </xf>
    <xf numFmtId="49" fontId="5" fillId="0" borderId="40" xfId="0" applyNumberFormat="1" applyFont="1" applyBorder="1" applyAlignment="1">
      <alignment horizontal="right"/>
    </xf>
    <xf numFmtId="0" fontId="13" fillId="0" borderId="44" xfId="0" applyFont="1" applyBorder="1"/>
    <xf numFmtId="3" fontId="0" fillId="0" borderId="44" xfId="0" applyNumberFormat="1" applyBorder="1"/>
    <xf numFmtId="49" fontId="5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3" fontId="33" fillId="0" borderId="0" xfId="0" applyNumberFormat="1" applyFont="1"/>
    <xf numFmtId="49" fontId="36" fillId="0" borderId="0" xfId="0" applyNumberFormat="1" applyFont="1"/>
    <xf numFmtId="0" fontId="33" fillId="3" borderId="42" xfId="0" applyFont="1" applyFill="1" applyBorder="1" applyAlignment="1">
      <alignment horizontal="center" vertical="center" wrapText="1"/>
    </xf>
    <xf numFmtId="4" fontId="5" fillId="0" borderId="0" xfId="0" applyNumberFormat="1" applyFont="1"/>
    <xf numFmtId="172" fontId="0" fillId="0" borderId="0" xfId="0" applyNumberFormat="1"/>
    <xf numFmtId="3" fontId="5" fillId="0" borderId="49" xfId="0" applyNumberFormat="1" applyFont="1" applyBorder="1" applyAlignment="1">
      <alignment horizontal="left"/>
    </xf>
    <xf numFmtId="3" fontId="5" fillId="0" borderId="49" xfId="0" applyNumberFormat="1" applyFont="1" applyBorder="1"/>
    <xf numFmtId="3" fontId="0" fillId="0" borderId="49" xfId="0" applyNumberFormat="1" applyBorder="1" applyAlignment="1">
      <alignment horizontal="left"/>
    </xf>
    <xf numFmtId="3" fontId="0" fillId="0" borderId="49" xfId="0" applyNumberFormat="1" applyBorder="1"/>
    <xf numFmtId="0" fontId="0" fillId="0" borderId="0" xfId="0" applyAlignment="1">
      <alignment horizontal="left"/>
    </xf>
    <xf numFmtId="0" fontId="15" fillId="0" borderId="0" xfId="0" applyFont="1"/>
    <xf numFmtId="168" fontId="0" fillId="0" borderId="0" xfId="0" applyNumberFormat="1"/>
    <xf numFmtId="0" fontId="38" fillId="0" borderId="0" xfId="0" applyFont="1"/>
    <xf numFmtId="3" fontId="13" fillId="0" borderId="0" xfId="0" applyNumberFormat="1" applyFont="1"/>
    <xf numFmtId="4" fontId="1" fillId="0" borderId="0" xfId="0" applyNumberFormat="1" applyFont="1"/>
    <xf numFmtId="0" fontId="42" fillId="0" borderId="0" xfId="0" applyFont="1" applyAlignment="1">
      <alignment horizontal="center"/>
    </xf>
    <xf numFmtId="0" fontId="42" fillId="0" borderId="0" xfId="0" applyFont="1"/>
    <xf numFmtId="0" fontId="43" fillId="0" borderId="0" xfId="0" applyFont="1"/>
    <xf numFmtId="0" fontId="37" fillId="0" borderId="37" xfId="0" applyFont="1" applyBorder="1"/>
    <xf numFmtId="4" fontId="37" fillId="0" borderId="0" xfId="0" applyNumberFormat="1" applyFont="1"/>
    <xf numFmtId="0" fontId="7" fillId="0" borderId="0" xfId="0" applyFont="1"/>
    <xf numFmtId="0" fontId="3" fillId="0" borderId="0" xfId="0" applyFont="1"/>
    <xf numFmtId="0" fontId="49" fillId="0" borderId="0" xfId="0" applyFont="1"/>
    <xf numFmtId="3" fontId="50" fillId="0" borderId="0" xfId="0" applyNumberFormat="1" applyFont="1"/>
    <xf numFmtId="170" fontId="37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6" fillId="0" borderId="0" xfId="0" applyNumberFormat="1" applyFont="1"/>
    <xf numFmtId="0" fontId="37" fillId="0" borderId="16" xfId="0" applyFont="1" applyBorder="1"/>
    <xf numFmtId="0" fontId="44" fillId="0" borderId="16" xfId="0" applyFont="1" applyBorder="1"/>
    <xf numFmtId="170" fontId="51" fillId="0" borderId="0" xfId="0" applyNumberFormat="1" applyFont="1"/>
    <xf numFmtId="0" fontId="51" fillId="0" borderId="0" xfId="0" applyFont="1"/>
    <xf numFmtId="2" fontId="51" fillId="0" borderId="0" xfId="0" applyNumberFormat="1" applyFont="1"/>
    <xf numFmtId="0" fontId="10" fillId="0" borderId="0" xfId="0" applyFont="1"/>
    <xf numFmtId="0" fontId="0" fillId="0" borderId="58" xfId="0" applyBorder="1"/>
    <xf numFmtId="0" fontId="15" fillId="0" borderId="41" xfId="0" applyFont="1" applyBorder="1" applyAlignment="1">
      <alignment horizontal="center"/>
    </xf>
    <xf numFmtId="0" fontId="15" fillId="0" borderId="36" xfId="0" applyFont="1" applyBorder="1"/>
    <xf numFmtId="4" fontId="15" fillId="0" borderId="36" xfId="0" applyNumberFormat="1" applyFont="1" applyBorder="1"/>
    <xf numFmtId="0" fontId="37" fillId="0" borderId="41" xfId="0" applyFont="1" applyBorder="1" applyAlignment="1">
      <alignment horizontal="center"/>
    </xf>
    <xf numFmtId="0" fontId="37" fillId="0" borderId="36" xfId="0" applyFont="1" applyBorder="1"/>
    <xf numFmtId="3" fontId="37" fillId="0" borderId="36" xfId="0" applyNumberFormat="1" applyFont="1" applyBorder="1"/>
    <xf numFmtId="0" fontId="47" fillId="0" borderId="41" xfId="0" applyFont="1" applyBorder="1" applyAlignment="1">
      <alignment horizontal="left"/>
    </xf>
    <xf numFmtId="0" fontId="47" fillId="0" borderId="36" xfId="0" applyFont="1" applyBorder="1"/>
    <xf numFmtId="3" fontId="47" fillId="0" borderId="36" xfId="0" applyNumberFormat="1" applyFont="1" applyBorder="1"/>
    <xf numFmtId="0" fontId="44" fillId="0" borderId="41" xfId="0" applyFont="1" applyBorder="1" applyAlignment="1">
      <alignment horizontal="left"/>
    </xf>
    <xf numFmtId="0" fontId="44" fillId="0" borderId="36" xfId="0" applyFont="1" applyBorder="1" applyAlignment="1">
      <alignment horizontal="center"/>
    </xf>
    <xf numFmtId="3" fontId="44" fillId="0" borderId="36" xfId="0" applyNumberFormat="1" applyFont="1" applyBorder="1"/>
    <xf numFmtId="0" fontId="44" fillId="0" borderId="41" xfId="0" applyFont="1" applyBorder="1"/>
    <xf numFmtId="0" fontId="47" fillId="0" borderId="36" xfId="0" applyFont="1" applyBorder="1" applyAlignment="1">
      <alignment horizontal="center"/>
    </xf>
    <xf numFmtId="3" fontId="47" fillId="0" borderId="36" xfId="0" applyNumberFormat="1" applyFont="1" applyBorder="1" applyAlignment="1">
      <alignment horizontal="center"/>
    </xf>
    <xf numFmtId="0" fontId="37" fillId="0" borderId="36" xfId="0" applyFont="1" applyBorder="1" applyAlignment="1">
      <alignment horizontal="center"/>
    </xf>
    <xf numFmtId="3" fontId="37" fillId="0" borderId="36" xfId="0" applyNumberFormat="1" applyFont="1" applyBorder="1" applyAlignment="1">
      <alignment horizontal="right"/>
    </xf>
    <xf numFmtId="3" fontId="37" fillId="0" borderId="36" xfId="0" applyNumberFormat="1" applyFont="1" applyBorder="1" applyAlignment="1">
      <alignment horizontal="center"/>
    </xf>
    <xf numFmtId="0" fontId="37" fillId="0" borderId="41" xfId="0" applyFont="1" applyBorder="1" applyAlignment="1">
      <alignment horizontal="center" vertical="center" wrapText="1"/>
    </xf>
    <xf numFmtId="0" fontId="47" fillId="0" borderId="41" xfId="0" applyFont="1" applyBorder="1"/>
    <xf numFmtId="0" fontId="47" fillId="0" borderId="0" xfId="0" applyFont="1"/>
    <xf numFmtId="3" fontId="44" fillId="0" borderId="0" xfId="0" applyNumberFormat="1" applyFont="1"/>
    <xf numFmtId="0" fontId="53" fillId="4" borderId="0" xfId="0" applyFont="1" applyFill="1" applyAlignment="1">
      <alignment horizontal="center"/>
    </xf>
    <xf numFmtId="4" fontId="54" fillId="0" borderId="0" xfId="0" applyNumberFormat="1" applyFont="1"/>
    <xf numFmtId="4" fontId="55" fillId="0" borderId="0" xfId="0" applyNumberFormat="1" applyFont="1"/>
    <xf numFmtId="3" fontId="5" fillId="0" borderId="0" xfId="0" applyNumberFormat="1" applyFont="1" applyAlignment="1">
      <alignment horizontal="center"/>
    </xf>
    <xf numFmtId="4" fontId="56" fillId="0" borderId="0" xfId="0" applyNumberFormat="1" applyFont="1"/>
    <xf numFmtId="4" fontId="57" fillId="0" borderId="0" xfId="0" applyNumberFormat="1" applyFont="1"/>
    <xf numFmtId="4" fontId="58" fillId="0" borderId="0" xfId="0" applyNumberFormat="1" applyFont="1"/>
    <xf numFmtId="3" fontId="59" fillId="3" borderId="0" xfId="0" applyNumberFormat="1" applyFont="1" applyFill="1"/>
    <xf numFmtId="3" fontId="60" fillId="0" borderId="0" xfId="0" applyNumberFormat="1" applyFont="1"/>
    <xf numFmtId="0" fontId="61" fillId="0" borderId="0" xfId="0" applyFont="1"/>
    <xf numFmtId="4" fontId="61" fillId="0" borderId="0" xfId="0" applyNumberFormat="1" applyFont="1"/>
    <xf numFmtId="0" fontId="62" fillId="0" borderId="0" xfId="0" applyFont="1" applyAlignment="1">
      <alignment horizontal="center"/>
    </xf>
    <xf numFmtId="0" fontId="62" fillId="0" borderId="0" xfId="0" applyFont="1"/>
    <xf numFmtId="0" fontId="63" fillId="0" borderId="0" xfId="0" applyFont="1"/>
    <xf numFmtId="3" fontId="44" fillId="0" borderId="17" xfId="0" applyNumberFormat="1" applyFont="1" applyBorder="1"/>
    <xf numFmtId="3" fontId="44" fillId="0" borderId="17" xfId="0" applyNumberFormat="1" applyFont="1" applyBorder="1" applyAlignment="1">
      <alignment horizontal="right"/>
    </xf>
    <xf numFmtId="0" fontId="37" fillId="0" borderId="16" xfId="0" applyFont="1" applyBorder="1" applyAlignment="1">
      <alignment horizontal="left"/>
    </xf>
    <xf numFmtId="0" fontId="44" fillId="0" borderId="19" xfId="0" applyFont="1" applyBorder="1"/>
    <xf numFmtId="0" fontId="44" fillId="0" borderId="27" xfId="0" applyFont="1" applyBorder="1"/>
    <xf numFmtId="0" fontId="44" fillId="0" borderId="0" xfId="0" applyFont="1"/>
    <xf numFmtId="0" fontId="41" fillId="0" borderId="0" xfId="0" applyFont="1"/>
    <xf numFmtId="0" fontId="65" fillId="0" borderId="0" xfId="0" applyFont="1"/>
    <xf numFmtId="4" fontId="63" fillId="0" borderId="0" xfId="0" applyNumberFormat="1" applyFont="1"/>
    <xf numFmtId="0" fontId="66" fillId="0" borderId="0" xfId="0" applyFont="1"/>
    <xf numFmtId="168" fontId="44" fillId="0" borderId="11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8" fillId="0" borderId="5" xfId="0" applyFont="1" applyBorder="1" applyAlignment="1">
      <alignment horizontal="center" vertical="center"/>
    </xf>
    <xf numFmtId="3" fontId="71" fillId="0" borderId="0" xfId="0" applyNumberFormat="1" applyFont="1" applyAlignment="1">
      <alignment horizontal="right" vertical="center"/>
    </xf>
    <xf numFmtId="3" fontId="71" fillId="0" borderId="7" xfId="0" applyNumberFormat="1" applyFont="1" applyBorder="1" applyAlignment="1">
      <alignment horizontal="right" vertical="center"/>
    </xf>
    <xf numFmtId="0" fontId="19" fillId="0" borderId="5" xfId="0" applyFont="1" applyBorder="1"/>
    <xf numFmtId="3" fontId="19" fillId="0" borderId="7" xfId="0" applyNumberFormat="1" applyFont="1" applyBorder="1" applyAlignment="1">
      <alignment horizontal="left"/>
    </xf>
    <xf numFmtId="3" fontId="19" fillId="0" borderId="0" xfId="0" applyNumberFormat="1" applyFont="1" applyAlignment="1">
      <alignment horizontal="left"/>
    </xf>
    <xf numFmtId="0" fontId="0" fillId="0" borderId="5" xfId="0" applyBorder="1" applyAlignment="1">
      <alignment vertical="center"/>
    </xf>
    <xf numFmtId="3" fontId="0" fillId="0" borderId="7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67" fillId="0" borderId="0" xfId="0" applyFont="1"/>
    <xf numFmtId="3" fontId="19" fillId="0" borderId="7" xfId="0" applyNumberFormat="1" applyFont="1" applyBorder="1" applyAlignment="1">
      <alignment horizontal="right"/>
    </xf>
    <xf numFmtId="3" fontId="19" fillId="0" borderId="0" xfId="0" applyNumberFormat="1" applyFont="1" applyAlignment="1">
      <alignment horizontal="right"/>
    </xf>
    <xf numFmtId="3" fontId="8" fillId="0" borderId="7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3" fontId="34" fillId="0" borderId="0" xfId="0" applyNumberFormat="1" applyFont="1" applyAlignment="1">
      <alignment horizontal="right" vertical="center"/>
    </xf>
    <xf numFmtId="3" fontId="34" fillId="0" borderId="7" xfId="0" applyNumberFormat="1" applyFont="1" applyBorder="1" applyAlignment="1">
      <alignment horizontal="right" vertical="center"/>
    </xf>
    <xf numFmtId="3" fontId="0" fillId="0" borderId="7" xfId="0" applyNumberFormat="1" applyBorder="1"/>
    <xf numFmtId="0" fontId="19" fillId="0" borderId="7" xfId="0" applyFont="1" applyBorder="1"/>
    <xf numFmtId="3" fontId="19" fillId="0" borderId="0" xfId="0" applyNumberFormat="1" applyFont="1"/>
    <xf numFmtId="0" fontId="73" fillId="0" borderId="0" xfId="5" applyFont="1"/>
    <xf numFmtId="0" fontId="73" fillId="0" borderId="0" xfId="5" applyFont="1" applyAlignment="1">
      <alignment horizontal="left"/>
    </xf>
    <xf numFmtId="0" fontId="74" fillId="0" borderId="0" xfId="5" applyFont="1" applyAlignment="1">
      <alignment horizontal="center"/>
    </xf>
    <xf numFmtId="0" fontId="72" fillId="0" borderId="0" xfId="5"/>
    <xf numFmtId="0" fontId="76" fillId="0" borderId="0" xfId="5" applyFont="1"/>
    <xf numFmtId="0" fontId="72" fillId="0" borderId="0" xfId="5" applyAlignment="1">
      <alignment horizontal="center"/>
    </xf>
    <xf numFmtId="0" fontId="72" fillId="0" borderId="49" xfId="5" applyBorder="1"/>
    <xf numFmtId="0" fontId="72" fillId="6" borderId="0" xfId="5" applyFill="1"/>
    <xf numFmtId="3" fontId="72" fillId="0" borderId="0" xfId="5" applyNumberFormat="1"/>
    <xf numFmtId="0" fontId="84" fillId="0" borderId="0" xfId="5" applyFont="1"/>
    <xf numFmtId="0" fontId="85" fillId="0" borderId="0" xfId="5" applyFont="1"/>
    <xf numFmtId="0" fontId="86" fillId="0" borderId="0" xfId="5" applyFont="1"/>
    <xf numFmtId="3" fontId="87" fillId="0" borderId="0" xfId="5" applyNumberFormat="1" applyFont="1" applyAlignment="1">
      <alignment horizontal="left"/>
    </xf>
    <xf numFmtId="0" fontId="84" fillId="0" borderId="0" xfId="5" applyFont="1" applyAlignment="1">
      <alignment horizontal="center"/>
    </xf>
    <xf numFmtId="0" fontId="85" fillId="0" borderId="0" xfId="5" applyFont="1" applyAlignment="1">
      <alignment horizontal="center"/>
    </xf>
    <xf numFmtId="170" fontId="47" fillId="0" borderId="0" xfId="0" applyNumberFormat="1" applyFont="1" applyAlignment="1">
      <alignment horizontal="center"/>
    </xf>
    <xf numFmtId="170" fontId="33" fillId="0" borderId="0" xfId="0" applyNumberFormat="1" applyFont="1" applyAlignment="1">
      <alignment horizontal="center"/>
    </xf>
    <xf numFmtId="168" fontId="5" fillId="0" borderId="42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168" fontId="0" fillId="0" borderId="4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0" fontId="19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4" fontId="5" fillId="0" borderId="0" xfId="0" applyNumberFormat="1" applyFont="1" applyAlignment="1">
      <alignment vertical="center"/>
    </xf>
    <xf numFmtId="3" fontId="64" fillId="0" borderId="0" xfId="0" applyNumberFormat="1" applyFont="1"/>
    <xf numFmtId="3" fontId="24" fillId="0" borderId="0" xfId="0" applyNumberFormat="1" applyFont="1"/>
    <xf numFmtId="3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" fontId="33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9" fontId="24" fillId="0" borderId="0" xfId="0" applyNumberFormat="1" applyFont="1"/>
    <xf numFmtId="4" fontId="2" fillId="0" borderId="0" xfId="0" applyNumberFormat="1" applyFont="1"/>
    <xf numFmtId="0" fontId="15" fillId="8" borderId="44" xfId="0" applyFont="1" applyFill="1" applyBorder="1" applyAlignment="1">
      <alignment horizontal="center" vertical="center"/>
    </xf>
    <xf numFmtId="0" fontId="15" fillId="8" borderId="44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168" fontId="8" fillId="0" borderId="15" xfId="0" applyNumberFormat="1" applyFont="1" applyBorder="1" applyAlignment="1">
      <alignment horizontal="center" vertical="center"/>
    </xf>
    <xf numFmtId="4" fontId="29" fillId="0" borderId="0" xfId="0" applyNumberFormat="1" applyFont="1" applyAlignment="1">
      <alignment horizontal="center"/>
    </xf>
    <xf numFmtId="4" fontId="29" fillId="0" borderId="33" xfId="0" applyNumberFormat="1" applyFont="1" applyBorder="1" applyAlignment="1">
      <alignment horizontal="center"/>
    </xf>
    <xf numFmtId="3" fontId="31" fillId="3" borderId="80" xfId="0" applyNumberFormat="1" applyFont="1" applyFill="1" applyBorder="1" applyAlignment="1">
      <alignment vertical="center"/>
    </xf>
    <xf numFmtId="168" fontId="0" fillId="0" borderId="69" xfId="0" applyNumberFormat="1" applyBorder="1"/>
    <xf numFmtId="168" fontId="37" fillId="0" borderId="66" xfId="0" applyNumberFormat="1" applyFont="1" applyBorder="1"/>
    <xf numFmtId="168" fontId="47" fillId="0" borderId="66" xfId="0" applyNumberFormat="1" applyFont="1" applyBorder="1"/>
    <xf numFmtId="168" fontId="44" fillId="0" borderId="66" xfId="0" applyNumberFormat="1" applyFont="1" applyBorder="1"/>
    <xf numFmtId="168" fontId="47" fillId="0" borderId="0" xfId="0" applyNumberFormat="1" applyFont="1"/>
    <xf numFmtId="170" fontId="2" fillId="0" borderId="0" xfId="0" applyNumberFormat="1" applyFont="1"/>
    <xf numFmtId="170" fontId="3" fillId="0" borderId="0" xfId="0" applyNumberFormat="1" applyFont="1"/>
    <xf numFmtId="0" fontId="15" fillId="8" borderId="65" xfId="0" applyFont="1" applyFill="1" applyBorder="1" applyAlignment="1">
      <alignment horizontal="center" vertical="center" wrapText="1"/>
    </xf>
    <xf numFmtId="0" fontId="15" fillId="8" borderId="65" xfId="0" applyFont="1" applyFill="1" applyBorder="1" applyAlignment="1">
      <alignment horizontal="center" vertical="center"/>
    </xf>
    <xf numFmtId="168" fontId="15" fillId="8" borderId="68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55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76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vertical="center"/>
    </xf>
    <xf numFmtId="3" fontId="5" fillId="7" borderId="18" xfId="0" applyNumberFormat="1" applyFont="1" applyFill="1" applyBorder="1" applyAlignment="1">
      <alignment horizontal="center" vertical="center"/>
    </xf>
    <xf numFmtId="3" fontId="5" fillId="7" borderId="19" xfId="0" applyNumberFormat="1" applyFont="1" applyFill="1" applyBorder="1" applyAlignment="1">
      <alignment horizontal="center" vertical="center" wrapText="1"/>
    </xf>
    <xf numFmtId="3" fontId="5" fillId="7" borderId="18" xfId="0" applyNumberFormat="1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vertical="center"/>
    </xf>
    <xf numFmtId="0" fontId="69" fillId="7" borderId="27" xfId="0" applyFont="1" applyFill="1" applyBorder="1"/>
    <xf numFmtId="0" fontId="68" fillId="7" borderId="0" xfId="0" applyFont="1" applyFill="1" applyAlignment="1">
      <alignment horizontal="center"/>
    </xf>
    <xf numFmtId="0" fontId="68" fillId="7" borderId="7" xfId="0" applyFont="1" applyFill="1" applyBorder="1" applyAlignment="1">
      <alignment horizontal="center"/>
    </xf>
    <xf numFmtId="0" fontId="69" fillId="7" borderId="29" xfId="0" applyFont="1" applyFill="1" applyBorder="1"/>
    <xf numFmtId="0" fontId="69" fillId="7" borderId="8" xfId="0" applyFont="1" applyFill="1" applyBorder="1"/>
    <xf numFmtId="0" fontId="15" fillId="8" borderId="57" xfId="0" applyFont="1" applyFill="1" applyBorder="1" applyAlignment="1">
      <alignment horizontal="center" vertical="center" wrapText="1"/>
    </xf>
    <xf numFmtId="0" fontId="19" fillId="0" borderId="8" xfId="0" applyFont="1" applyBorder="1"/>
    <xf numFmtId="0" fontId="8" fillId="0" borderId="5" xfId="0" applyFont="1" applyBorder="1" applyAlignment="1">
      <alignment horizontal="center"/>
    </xf>
    <xf numFmtId="170" fontId="8" fillId="0" borderId="75" xfId="0" applyNumberFormat="1" applyFont="1" applyBorder="1" applyAlignment="1">
      <alignment horizontal="center"/>
    </xf>
    <xf numFmtId="0" fontId="15" fillId="8" borderId="94" xfId="0" applyFont="1" applyFill="1" applyBorder="1" applyAlignment="1">
      <alignment horizontal="center" vertical="center" wrapText="1"/>
    </xf>
    <xf numFmtId="0" fontId="15" fillId="8" borderId="96" xfId="0" applyFont="1" applyFill="1" applyBorder="1" applyAlignment="1">
      <alignment horizontal="center" vertical="center" wrapText="1"/>
    </xf>
    <xf numFmtId="0" fontId="0" fillId="0" borderId="97" xfId="0" applyBorder="1"/>
    <xf numFmtId="0" fontId="5" fillId="0" borderId="98" xfId="0" applyFont="1" applyBorder="1"/>
    <xf numFmtId="0" fontId="0" fillId="0" borderId="99" xfId="0" applyBorder="1"/>
    <xf numFmtId="0" fontId="37" fillId="0" borderId="98" xfId="0" applyFont="1" applyBorder="1"/>
    <xf numFmtId="3" fontId="46" fillId="0" borderId="98" xfId="0" applyNumberFormat="1" applyFont="1" applyBorder="1"/>
    <xf numFmtId="168" fontId="37" fillId="0" borderId="99" xfId="0" applyNumberFormat="1" applyFont="1" applyBorder="1" applyAlignment="1">
      <alignment horizontal="center"/>
    </xf>
    <xf numFmtId="3" fontId="37" fillId="0" borderId="98" xfId="0" applyNumberFormat="1" applyFont="1" applyBorder="1"/>
    <xf numFmtId="0" fontId="37" fillId="0" borderId="97" xfId="0" applyFont="1" applyBorder="1" applyAlignment="1">
      <alignment horizontal="left"/>
    </xf>
    <xf numFmtId="0" fontId="37" fillId="0" borderId="98" xfId="0" applyFont="1" applyBorder="1" applyAlignment="1">
      <alignment horizontal="left"/>
    </xf>
    <xf numFmtId="3" fontId="46" fillId="0" borderId="98" xfId="0" applyNumberFormat="1" applyFont="1" applyBorder="1" applyAlignment="1">
      <alignment horizontal="right"/>
    </xf>
    <xf numFmtId="0" fontId="44" fillId="0" borderId="98" xfId="0" applyFont="1" applyBorder="1" applyAlignment="1">
      <alignment horizontal="left"/>
    </xf>
    <xf numFmtId="3" fontId="45" fillId="0" borderId="98" xfId="0" applyNumberFormat="1" applyFont="1" applyBorder="1" applyAlignment="1">
      <alignment horizontal="left"/>
    </xf>
    <xf numFmtId="3" fontId="45" fillId="0" borderId="98" xfId="0" applyNumberFormat="1" applyFont="1" applyBorder="1"/>
    <xf numFmtId="3" fontId="44" fillId="0" borderId="98" xfId="0" applyNumberFormat="1" applyFont="1" applyBorder="1"/>
    <xf numFmtId="0" fontId="44" fillId="0" borderId="98" xfId="0" applyFont="1" applyBorder="1"/>
    <xf numFmtId="164" fontId="37" fillId="0" borderId="98" xfId="1" applyFont="1" applyFill="1" applyBorder="1" applyAlignment="1" applyProtection="1"/>
    <xf numFmtId="3" fontId="46" fillId="0" borderId="98" xfId="1" applyNumberFormat="1" applyFont="1" applyFill="1" applyBorder="1" applyAlignment="1" applyProtection="1"/>
    <xf numFmtId="0" fontId="44" fillId="0" borderId="97" xfId="0" applyFont="1" applyBorder="1" applyAlignment="1">
      <alignment horizontal="left"/>
    </xf>
    <xf numFmtId="0" fontId="37" fillId="0" borderId="100" xfId="0" applyFont="1" applyBorder="1" applyAlignment="1">
      <alignment horizontal="left"/>
    </xf>
    <xf numFmtId="0" fontId="44" fillId="0" borderId="101" xfId="0" applyFont="1" applyBorder="1"/>
    <xf numFmtId="3" fontId="44" fillId="0" borderId="101" xfId="0" applyNumberFormat="1" applyFont="1" applyBorder="1"/>
    <xf numFmtId="0" fontId="78" fillId="8" borderId="95" xfId="5" applyFont="1" applyFill="1" applyBorder="1" applyAlignment="1">
      <alignment horizontal="center" vertical="center"/>
    </xf>
    <xf numFmtId="0" fontId="78" fillId="8" borderId="106" xfId="5" applyFont="1" applyFill="1" applyBorder="1" applyAlignment="1">
      <alignment horizontal="center" vertical="center" wrapText="1"/>
    </xf>
    <xf numFmtId="0" fontId="78" fillId="8" borderId="107" xfId="5" applyFont="1" applyFill="1" applyBorder="1" applyAlignment="1">
      <alignment horizontal="center" vertical="center" wrapText="1"/>
    </xf>
    <xf numFmtId="0" fontId="72" fillId="0" borderId="97" xfId="5" applyBorder="1"/>
    <xf numFmtId="0" fontId="72" fillId="0" borderId="98" xfId="5" applyBorder="1"/>
    <xf numFmtId="0" fontId="72" fillId="0" borderId="109" xfId="5" applyBorder="1"/>
    <xf numFmtId="0" fontId="79" fillId="0" borderId="98" xfId="5" applyFont="1" applyBorder="1" applyAlignment="1">
      <alignment horizontal="center"/>
    </xf>
    <xf numFmtId="173" fontId="79" fillId="0" borderId="99" xfId="5" applyNumberFormat="1" applyFont="1" applyBorder="1" applyAlignment="1">
      <alignment horizontal="center"/>
    </xf>
    <xf numFmtId="0" fontId="80" fillId="0" borderId="97" xfId="5" applyFont="1" applyBorder="1"/>
    <xf numFmtId="3" fontId="80" fillId="3" borderId="98" xfId="5" applyNumberFormat="1" applyFont="1" applyFill="1" applyBorder="1"/>
    <xf numFmtId="170" fontId="80" fillId="3" borderId="99" xfId="5" applyNumberFormat="1" applyFont="1" applyFill="1" applyBorder="1" applyAlignment="1">
      <alignment horizontal="center"/>
    </xf>
    <xf numFmtId="0" fontId="80" fillId="0" borderId="98" xfId="5" applyFont="1" applyBorder="1"/>
    <xf numFmtId="170" fontId="80" fillId="0" borderId="99" xfId="5" applyNumberFormat="1" applyFont="1" applyBorder="1" applyAlignment="1">
      <alignment horizontal="center"/>
    </xf>
    <xf numFmtId="0" fontId="80" fillId="3" borderId="97" xfId="5" applyFont="1" applyFill="1" applyBorder="1" applyAlignment="1">
      <alignment horizontal="left"/>
    </xf>
    <xf numFmtId="0" fontId="81" fillId="3" borderId="97" xfId="5" applyFont="1" applyFill="1" applyBorder="1" applyAlignment="1">
      <alignment horizontal="left"/>
    </xf>
    <xf numFmtId="0" fontId="81" fillId="3" borderId="98" xfId="5" applyFont="1" applyFill="1" applyBorder="1" applyAlignment="1">
      <alignment horizontal="left"/>
    </xf>
    <xf numFmtId="170" fontId="81" fillId="3" borderId="99" xfId="5" applyNumberFormat="1" applyFont="1" applyFill="1" applyBorder="1" applyAlignment="1">
      <alignment horizontal="center"/>
    </xf>
    <xf numFmtId="0" fontId="82" fillId="3" borderId="97" xfId="5" applyFont="1" applyFill="1" applyBorder="1"/>
    <xf numFmtId="3" fontId="82" fillId="0" borderId="98" xfId="5" applyNumberFormat="1" applyFont="1" applyBorder="1"/>
    <xf numFmtId="170" fontId="82" fillId="3" borderId="99" xfId="5" applyNumberFormat="1" applyFont="1" applyFill="1" applyBorder="1" applyAlignment="1">
      <alignment horizontal="center"/>
    </xf>
    <xf numFmtId="0" fontId="82" fillId="3" borderId="97" xfId="5" applyFont="1" applyFill="1" applyBorder="1" applyAlignment="1">
      <alignment horizontal="left"/>
    </xf>
    <xf numFmtId="0" fontId="82" fillId="0" borderId="98" xfId="5" applyFont="1" applyBorder="1" applyAlignment="1">
      <alignment horizontal="left"/>
    </xf>
    <xf numFmtId="0" fontId="80" fillId="0" borderId="98" xfId="5" applyFont="1" applyBorder="1" applyAlignment="1">
      <alignment horizontal="left"/>
    </xf>
    <xf numFmtId="0" fontId="83" fillId="3" borderId="97" xfId="5" applyFont="1" applyFill="1" applyBorder="1" applyAlignment="1">
      <alignment horizontal="left"/>
    </xf>
    <xf numFmtId="0" fontId="80" fillId="3" borderId="106" xfId="5" applyFont="1" applyFill="1" applyBorder="1" applyAlignment="1">
      <alignment horizontal="left"/>
    </xf>
    <xf numFmtId="170" fontId="81" fillId="3" borderId="110" xfId="5" applyNumberFormat="1" applyFont="1" applyFill="1" applyBorder="1" applyAlignment="1">
      <alignment horizontal="center"/>
    </xf>
    <xf numFmtId="3" fontId="37" fillId="0" borderId="0" xfId="0" applyNumberFormat="1" applyFont="1" applyAlignment="1">
      <alignment horizontal="left" vertical="center"/>
    </xf>
    <xf numFmtId="3" fontId="37" fillId="0" borderId="0" xfId="0" applyNumberFormat="1" applyFont="1" applyAlignment="1">
      <alignment vertical="center"/>
    </xf>
    <xf numFmtId="168" fontId="37" fillId="0" borderId="0" xfId="0" applyNumberFormat="1" applyFont="1" applyAlignment="1">
      <alignment horizontal="center" vertical="center"/>
    </xf>
    <xf numFmtId="170" fontId="15" fillId="8" borderId="8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70" fontId="9" fillId="4" borderId="75" xfId="0" applyNumberFormat="1" applyFont="1" applyFill="1" applyBorder="1" applyAlignment="1">
      <alignment horizontal="center" vertical="center" wrapText="1"/>
    </xf>
    <xf numFmtId="0" fontId="9" fillId="3" borderId="86" xfId="0" applyFont="1" applyFill="1" applyBorder="1" applyAlignment="1">
      <alignment horizontal="center" vertical="center" wrapText="1"/>
    </xf>
    <xf numFmtId="0" fontId="47" fillId="0" borderId="86" xfId="0" applyFont="1" applyBorder="1" applyAlignment="1">
      <alignment horizontal="center"/>
    </xf>
    <xf numFmtId="0" fontId="37" fillId="0" borderId="5" xfId="0" applyFont="1" applyBorder="1"/>
    <xf numFmtId="170" fontId="37" fillId="0" borderId="75" xfId="0" applyNumberFormat="1" applyFont="1" applyBorder="1"/>
    <xf numFmtId="0" fontId="37" fillId="0" borderId="86" xfId="0" applyFont="1" applyBorder="1" applyAlignment="1">
      <alignment horizontal="center"/>
    </xf>
    <xf numFmtId="168" fontId="37" fillId="0" borderId="86" xfId="0" applyNumberFormat="1" applyFont="1" applyBorder="1" applyAlignment="1">
      <alignment horizontal="center"/>
    </xf>
    <xf numFmtId="0" fontId="47" fillId="0" borderId="5" xfId="0" applyFont="1" applyBorder="1"/>
    <xf numFmtId="170" fontId="47" fillId="0" borderId="75" xfId="0" applyNumberFormat="1" applyFont="1" applyBorder="1"/>
    <xf numFmtId="168" fontId="47" fillId="0" borderId="86" xfId="0" applyNumberFormat="1" applyFont="1" applyBorder="1" applyAlignment="1">
      <alignment horizontal="center"/>
    </xf>
    <xf numFmtId="170" fontId="44" fillId="0" borderId="75" xfId="0" applyNumberFormat="1" applyFont="1" applyBorder="1"/>
    <xf numFmtId="0" fontId="44" fillId="0" borderId="5" xfId="0" applyFont="1" applyBorder="1"/>
    <xf numFmtId="168" fontId="44" fillId="0" borderId="86" xfId="0" applyNumberFormat="1" applyFont="1" applyBorder="1" applyAlignment="1">
      <alignment horizontal="center"/>
    </xf>
    <xf numFmtId="170" fontId="46" fillId="0" borderId="75" xfId="0" applyNumberFormat="1" applyFont="1" applyBorder="1"/>
    <xf numFmtId="170" fontId="45" fillId="0" borderId="75" xfId="0" applyNumberFormat="1" applyFont="1" applyBorder="1"/>
    <xf numFmtId="170" fontId="44" fillId="0" borderId="75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70" fontId="8" fillId="0" borderId="8" xfId="0" applyNumberFormat="1" applyFont="1" applyBorder="1" applyAlignment="1">
      <alignment horizontal="center"/>
    </xf>
    <xf numFmtId="170" fontId="44" fillId="0" borderId="8" xfId="0" applyNumberFormat="1" applyFont="1" applyBorder="1"/>
    <xf numFmtId="170" fontId="5" fillId="0" borderId="0" xfId="0" applyNumberFormat="1" applyFont="1"/>
    <xf numFmtId="2" fontId="5" fillId="0" borderId="0" xfId="0" applyNumberFormat="1" applyFont="1"/>
    <xf numFmtId="170" fontId="7" fillId="0" borderId="0" xfId="0" applyNumberFormat="1" applyFont="1"/>
    <xf numFmtId="49" fontId="52" fillId="0" borderId="0" xfId="0" applyNumberFormat="1" applyFont="1"/>
    <xf numFmtId="1" fontId="0" fillId="0" borderId="0" xfId="0" applyNumberFormat="1"/>
    <xf numFmtId="0" fontId="15" fillId="8" borderId="118" xfId="0" applyFont="1" applyFill="1" applyBorder="1" applyAlignment="1">
      <alignment horizontal="center" vertical="center"/>
    </xf>
    <xf numFmtId="3" fontId="5" fillId="0" borderId="123" xfId="0" applyNumberFormat="1" applyFont="1" applyBorder="1" applyAlignment="1">
      <alignment horizontal="left" vertical="center"/>
    </xf>
    <xf numFmtId="3" fontId="5" fillId="0" borderId="123" xfId="0" applyNumberFormat="1" applyFont="1" applyBorder="1" applyAlignment="1">
      <alignment vertical="center"/>
    </xf>
    <xf numFmtId="170" fontId="5" fillId="0" borderId="113" xfId="0" applyNumberFormat="1" applyFont="1" applyBorder="1" applyAlignment="1">
      <alignment horizontal="center" vertical="center"/>
    </xf>
    <xf numFmtId="168" fontId="5" fillId="0" borderId="113" xfId="0" applyNumberFormat="1" applyFont="1" applyBorder="1" applyAlignment="1">
      <alignment horizontal="center" vertical="center"/>
    </xf>
    <xf numFmtId="3" fontId="37" fillId="0" borderId="123" xfId="0" applyNumberFormat="1" applyFont="1" applyBorder="1" applyAlignment="1">
      <alignment horizontal="left" vertical="center"/>
    </xf>
    <xf numFmtId="168" fontId="37" fillId="0" borderId="113" xfId="0" applyNumberFormat="1" applyFont="1" applyBorder="1" applyAlignment="1">
      <alignment horizontal="center" vertical="center"/>
    </xf>
    <xf numFmtId="0" fontId="15" fillId="8" borderId="49" xfId="0" applyFont="1" applyFill="1" applyBorder="1" applyAlignment="1">
      <alignment horizontal="center" vertical="center"/>
    </xf>
    <xf numFmtId="0" fontId="15" fillId="8" borderId="49" xfId="0" applyFont="1" applyFill="1" applyBorder="1" applyAlignment="1">
      <alignment horizontal="center" vertical="center" wrapText="1"/>
    </xf>
    <xf numFmtId="3" fontId="15" fillId="8" borderId="49" xfId="0" applyNumberFormat="1" applyFont="1" applyFill="1" applyBorder="1" applyAlignment="1">
      <alignment horizontal="center" vertical="center" wrapText="1"/>
    </xf>
    <xf numFmtId="3" fontId="15" fillId="8" borderId="50" xfId="0" applyNumberFormat="1" applyFont="1" applyFill="1" applyBorder="1" applyAlignment="1">
      <alignment horizontal="center" vertical="center" wrapText="1"/>
    </xf>
    <xf numFmtId="3" fontId="15" fillId="8" borderId="86" xfId="0" applyNumberFormat="1" applyFont="1" applyFill="1" applyBorder="1" applyAlignment="1">
      <alignment horizontal="center" vertical="center" wrapText="1"/>
    </xf>
    <xf numFmtId="3" fontId="15" fillId="8" borderId="75" xfId="0" applyNumberFormat="1" applyFont="1" applyFill="1" applyBorder="1" applyAlignment="1">
      <alignment horizontal="center" vertical="center" wrapText="1"/>
    </xf>
    <xf numFmtId="0" fontId="78" fillId="0" borderId="0" xfId="5" applyFont="1"/>
    <xf numFmtId="0" fontId="80" fillId="3" borderId="0" xfId="5" applyFont="1" applyFill="1" applyAlignment="1">
      <alignment horizontal="left"/>
    </xf>
    <xf numFmtId="171" fontId="80" fillId="3" borderId="0" xfId="5" applyNumberFormat="1" applyFont="1" applyFill="1"/>
    <xf numFmtId="167" fontId="80" fillId="3" borderId="0" xfId="5" applyNumberFormat="1" applyFont="1" applyFill="1" applyAlignment="1">
      <alignment horizontal="right"/>
    </xf>
    <xf numFmtId="170" fontId="81" fillId="3" borderId="0" xfId="5" applyNumberFormat="1" applyFont="1" applyFill="1" applyAlignment="1">
      <alignment horizontal="center"/>
    </xf>
    <xf numFmtId="0" fontId="1" fillId="0" borderId="0" xfId="0" applyFont="1"/>
    <xf numFmtId="0" fontId="39" fillId="0" borderId="0" xfId="0" applyFont="1"/>
    <xf numFmtId="3" fontId="38" fillId="0" borderId="0" xfId="0" applyNumberFormat="1" applyFont="1"/>
    <xf numFmtId="3" fontId="28" fillId="0" borderId="0" xfId="0" applyNumberFormat="1" applyFont="1"/>
    <xf numFmtId="0" fontId="44" fillId="0" borderId="37" xfId="0" applyFont="1" applyBorder="1"/>
    <xf numFmtId="0" fontId="37" fillId="0" borderId="37" xfId="0" applyFont="1" applyBorder="1" applyAlignment="1">
      <alignment horizontal="center" vertical="center"/>
    </xf>
    <xf numFmtId="0" fontId="37" fillId="0" borderId="0" xfId="0" applyFont="1"/>
    <xf numFmtId="3" fontId="37" fillId="0" borderId="0" xfId="0" applyNumberFormat="1" applyFont="1"/>
    <xf numFmtId="0" fontId="48" fillId="0" borderId="0" xfId="0" applyFont="1"/>
    <xf numFmtId="3" fontId="47" fillId="0" borderId="0" xfId="0" applyNumberFormat="1" applyFont="1"/>
    <xf numFmtId="4" fontId="0" fillId="0" borderId="98" xfId="0" applyNumberFormat="1" applyBorder="1"/>
    <xf numFmtId="4" fontId="44" fillId="0" borderId="18" xfId="0" applyNumberFormat="1" applyFont="1" applyBorder="1"/>
    <xf numFmtId="4" fontId="44" fillId="0" borderId="27" xfId="0" applyNumberFormat="1" applyFont="1" applyBorder="1"/>
    <xf numFmtId="4" fontId="51" fillId="0" borderId="0" xfId="0" applyNumberFormat="1" applyFont="1"/>
    <xf numFmtId="4" fontId="3" fillId="0" borderId="0" xfId="0" applyNumberFormat="1" applyFont="1"/>
    <xf numFmtId="170" fontId="44" fillId="3" borderId="99" xfId="5" applyNumberFormat="1" applyFont="1" applyFill="1" applyBorder="1" applyAlignment="1">
      <alignment horizontal="center"/>
    </xf>
    <xf numFmtId="171" fontId="72" fillId="0" borderId="0" xfId="5" applyNumberFormat="1"/>
    <xf numFmtId="167" fontId="37" fillId="3" borderId="0" xfId="5" applyNumberFormat="1" applyFont="1" applyFill="1" applyAlignment="1">
      <alignment horizontal="right"/>
    </xf>
    <xf numFmtId="3" fontId="49" fillId="0" borderId="0" xfId="5" applyNumberFormat="1" applyFont="1"/>
    <xf numFmtId="0" fontId="44" fillId="0" borderId="129" xfId="0" applyFont="1" applyBorder="1"/>
    <xf numFmtId="4" fontId="0" fillId="9" borderId="0" xfId="0" applyNumberFormat="1" applyFill="1"/>
    <xf numFmtId="4" fontId="15" fillId="8" borderId="118" xfId="0" applyNumberFormat="1" applyFont="1" applyFill="1" applyBorder="1" applyAlignment="1">
      <alignment horizontal="center" vertical="center"/>
    </xf>
    <xf numFmtId="4" fontId="33" fillId="0" borderId="0" xfId="0" applyNumberFormat="1" applyFont="1"/>
    <xf numFmtId="4" fontId="28" fillId="0" borderId="0" xfId="0" applyNumberFormat="1" applyFont="1"/>
    <xf numFmtId="4" fontId="15" fillId="8" borderId="117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horizontal="right"/>
    </xf>
    <xf numFmtId="4" fontId="15" fillId="8" borderId="40" xfId="0" applyNumberFormat="1" applyFont="1" applyFill="1" applyBorder="1" applyAlignment="1">
      <alignment horizontal="center" vertical="center" wrapText="1"/>
    </xf>
    <xf numFmtId="4" fontId="15" fillId="8" borderId="85" xfId="0" applyNumberFormat="1" applyFont="1" applyFill="1" applyBorder="1" applyAlignment="1">
      <alignment horizontal="center" vertical="center" wrapText="1"/>
    </xf>
    <xf numFmtId="4" fontId="31" fillId="0" borderId="0" xfId="0" applyNumberFormat="1" applyFont="1"/>
    <xf numFmtId="4" fontId="5" fillId="0" borderId="113" xfId="0" applyNumberFormat="1" applyFont="1" applyBorder="1" applyAlignment="1">
      <alignment horizontal="center" vertical="center"/>
    </xf>
    <xf numFmtId="0" fontId="94" fillId="0" borderId="0" xfId="0" applyFont="1"/>
    <xf numFmtId="0" fontId="95" fillId="0" borderId="0" xfId="0" applyFont="1"/>
    <xf numFmtId="4" fontId="95" fillId="0" borderId="0" xfId="0" applyNumberFormat="1" applyFont="1"/>
    <xf numFmtId="0" fontId="95" fillId="0" borderId="0" xfId="0" applyFont="1" applyAlignment="1">
      <alignment horizontal="center"/>
    </xf>
    <xf numFmtId="4" fontId="15" fillId="8" borderId="95" xfId="0" applyNumberFormat="1" applyFont="1" applyFill="1" applyBorder="1" applyAlignment="1">
      <alignment horizontal="center" vertical="center" wrapText="1"/>
    </xf>
    <xf numFmtId="4" fontId="37" fillId="2" borderId="17" xfId="0" applyNumberFormat="1" applyFont="1" applyFill="1" applyBorder="1"/>
    <xf numFmtId="4" fontId="44" fillId="2" borderId="17" xfId="0" applyNumberFormat="1" applyFont="1" applyFill="1" applyBorder="1"/>
    <xf numFmtId="3" fontId="15" fillId="8" borderId="94" xfId="0" applyNumberFormat="1" applyFont="1" applyFill="1" applyBorder="1" applyAlignment="1">
      <alignment horizontal="center" vertical="center" wrapText="1"/>
    </xf>
    <xf numFmtId="3" fontId="0" fillId="0" borderId="98" xfId="0" applyNumberFormat="1" applyBorder="1"/>
    <xf numFmtId="3" fontId="37" fillId="0" borderId="17" xfId="0" applyNumberFormat="1" applyFont="1" applyBorder="1"/>
    <xf numFmtId="3" fontId="44" fillId="0" borderId="18" xfId="0" applyNumberFormat="1" applyFont="1" applyBorder="1"/>
    <xf numFmtId="3" fontId="44" fillId="0" borderId="27" xfId="0" applyNumberFormat="1" applyFont="1" applyBorder="1"/>
    <xf numFmtId="3" fontId="4" fillId="0" borderId="0" xfId="0" applyNumberFormat="1" applyFont="1"/>
    <xf numFmtId="3" fontId="51" fillId="0" borderId="0" xfId="0" applyNumberFormat="1" applyFont="1"/>
    <xf numFmtId="3" fontId="41" fillId="0" borderId="0" xfId="0" applyNumberFormat="1" applyFont="1"/>
    <xf numFmtId="3" fontId="3" fillId="0" borderId="0" xfId="0" applyNumberFormat="1" applyFont="1"/>
    <xf numFmtId="0" fontId="97" fillId="0" borderId="0" xfId="0" applyFont="1"/>
    <xf numFmtId="0" fontId="96" fillId="0" borderId="0" xfId="0" applyFont="1"/>
    <xf numFmtId="3" fontId="96" fillId="0" borderId="0" xfId="0" applyNumberFormat="1" applyFont="1"/>
    <xf numFmtId="4" fontId="97" fillId="0" borderId="0" xfId="0" applyNumberFormat="1" applyFont="1"/>
    <xf numFmtId="3" fontId="46" fillId="0" borderId="98" xfId="5" applyNumberFormat="1" applyFont="1" applyBorder="1" applyAlignment="1">
      <alignment horizontal="right"/>
    </xf>
    <xf numFmtId="0" fontId="45" fillId="0" borderId="98" xfId="5" applyFont="1" applyBorder="1" applyAlignment="1">
      <alignment horizontal="left"/>
    </xf>
    <xf numFmtId="3" fontId="45" fillId="0" borderId="98" xfId="5" applyNumberFormat="1" applyFont="1" applyBorder="1"/>
    <xf numFmtId="0" fontId="45" fillId="3" borderId="98" xfId="5" applyFont="1" applyFill="1" applyBorder="1" applyAlignment="1">
      <alignment horizontal="left"/>
    </xf>
    <xf numFmtId="3" fontId="45" fillId="3" borderId="98" xfId="5" applyNumberFormat="1" applyFont="1" applyFill="1" applyBorder="1"/>
    <xf numFmtId="3" fontId="46" fillId="3" borderId="98" xfId="5" applyNumberFormat="1" applyFont="1" applyFill="1" applyBorder="1"/>
    <xf numFmtId="0" fontId="98" fillId="3" borderId="98" xfId="5" applyFont="1" applyFill="1" applyBorder="1" applyAlignment="1">
      <alignment horizontal="left"/>
    </xf>
    <xf numFmtId="4" fontId="7" fillId="0" borderId="0" xfId="0" applyNumberFormat="1" applyFont="1"/>
    <xf numFmtId="0" fontId="90" fillId="0" borderId="37" xfId="0" applyFont="1" applyBorder="1"/>
    <xf numFmtId="0" fontId="46" fillId="0" borderId="37" xfId="0" applyFont="1" applyBorder="1"/>
    <xf numFmtId="3" fontId="37" fillId="0" borderId="123" xfId="0" applyNumberFormat="1" applyFont="1" applyBorder="1" applyAlignment="1">
      <alignment vertical="center"/>
    </xf>
    <xf numFmtId="3" fontId="33" fillId="0" borderId="4" xfId="0" applyNumberFormat="1" applyFont="1" applyBorder="1" applyAlignment="1">
      <alignment horizontal="center" vertical="center"/>
    </xf>
    <xf numFmtId="3" fontId="33" fillId="0" borderId="46" xfId="0" applyNumberFormat="1" applyFont="1" applyBorder="1" applyAlignment="1">
      <alignment horizontal="center" vertical="center"/>
    </xf>
    <xf numFmtId="3" fontId="33" fillId="3" borderId="4" xfId="0" applyNumberFormat="1" applyFont="1" applyFill="1" applyBorder="1" applyAlignment="1">
      <alignment horizontal="center" vertical="center" wrapText="1"/>
    </xf>
    <xf numFmtId="3" fontId="33" fillId="3" borderId="4" xfId="0" applyNumberFormat="1" applyFont="1" applyFill="1" applyBorder="1" applyAlignment="1">
      <alignment horizontal="center" vertical="center"/>
    </xf>
    <xf numFmtId="3" fontId="0" fillId="0" borderId="58" xfId="0" applyNumberFormat="1" applyBorder="1"/>
    <xf numFmtId="3" fontId="15" fillId="8" borderId="65" xfId="0" applyNumberFormat="1" applyFont="1" applyFill="1" applyBorder="1" applyAlignment="1">
      <alignment horizontal="center" vertical="center"/>
    </xf>
    <xf numFmtId="0" fontId="37" fillId="3" borderId="93" xfId="5" applyFont="1" applyFill="1" applyBorder="1" applyAlignment="1">
      <alignment horizontal="left"/>
    </xf>
    <xf numFmtId="4" fontId="15" fillId="8" borderId="47" xfId="0" applyNumberFormat="1" applyFont="1" applyFill="1" applyBorder="1" applyAlignment="1">
      <alignment horizontal="center" vertical="center" wrapText="1"/>
    </xf>
    <xf numFmtId="3" fontId="0" fillId="0" borderId="86" xfId="0" applyNumberFormat="1" applyBorder="1" applyAlignment="1">
      <alignment horizontal="right"/>
    </xf>
    <xf numFmtId="168" fontId="37" fillId="0" borderId="133" xfId="0" applyNumberFormat="1" applyFont="1" applyBorder="1" applyAlignment="1">
      <alignment horizontal="center"/>
    </xf>
    <xf numFmtId="4" fontId="40" fillId="0" borderId="0" xfId="0" applyNumberFormat="1" applyFont="1" applyAlignment="1">
      <alignment horizontal="right"/>
    </xf>
    <xf numFmtId="4" fontId="64" fillId="0" borderId="0" xfId="0" applyNumberFormat="1" applyFont="1"/>
    <xf numFmtId="4" fontId="40" fillId="0" borderId="0" xfId="0" applyNumberFormat="1" applyFont="1"/>
    <xf numFmtId="4" fontId="0" fillId="0" borderId="44" xfId="0" applyNumberFormat="1" applyBorder="1"/>
    <xf numFmtId="4" fontId="0" fillId="0" borderId="45" xfId="0" applyNumberFormat="1" applyBorder="1"/>
    <xf numFmtId="3" fontId="31" fillId="3" borderId="42" xfId="0" applyNumberFormat="1" applyFont="1" applyFill="1" applyBorder="1" applyAlignment="1">
      <alignment vertical="center"/>
    </xf>
    <xf numFmtId="3" fontId="31" fillId="3" borderId="9" xfId="0" applyNumberFormat="1" applyFont="1" applyFill="1" applyBorder="1" applyAlignment="1">
      <alignment vertical="center"/>
    </xf>
    <xf numFmtId="3" fontId="10" fillId="0" borderId="17" xfId="0" applyNumberFormat="1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center" vertical="center"/>
    </xf>
    <xf numFmtId="168" fontId="8" fillId="0" borderId="31" xfId="0" applyNumberFormat="1" applyFont="1" applyBorder="1" applyAlignment="1">
      <alignment horizontal="center" vertical="center"/>
    </xf>
    <xf numFmtId="168" fontId="31" fillId="0" borderId="132" xfId="0" applyNumberFormat="1" applyFont="1" applyBorder="1" applyAlignment="1">
      <alignment horizontal="center" vertical="center"/>
    </xf>
    <xf numFmtId="168" fontId="15" fillId="8" borderId="8" xfId="0" applyNumberFormat="1" applyFont="1" applyFill="1" applyBorder="1" applyAlignment="1">
      <alignment horizontal="center" vertical="center" wrapText="1"/>
    </xf>
    <xf numFmtId="168" fontId="15" fillId="8" borderId="8" xfId="0" applyNumberFormat="1" applyFont="1" applyFill="1" applyBorder="1" applyAlignment="1">
      <alignment horizontal="center" vertical="center"/>
    </xf>
    <xf numFmtId="168" fontId="9" fillId="4" borderId="75" xfId="0" applyNumberFormat="1" applyFont="1" applyFill="1" applyBorder="1" applyAlignment="1">
      <alignment horizontal="center" vertical="center" wrapText="1"/>
    </xf>
    <xf numFmtId="168" fontId="9" fillId="3" borderId="75" xfId="0" applyNumberFormat="1" applyFont="1" applyFill="1" applyBorder="1" applyAlignment="1">
      <alignment horizontal="center" vertical="center" wrapText="1"/>
    </xf>
    <xf numFmtId="168" fontId="9" fillId="3" borderId="75" xfId="0" applyNumberFormat="1" applyFont="1" applyFill="1" applyBorder="1"/>
    <xf numFmtId="168" fontId="9" fillId="3" borderId="75" xfId="0" applyNumberFormat="1" applyFont="1" applyFill="1" applyBorder="1" applyAlignment="1">
      <alignment horizontal="center"/>
    </xf>
    <xf numFmtId="168" fontId="47" fillId="0" borderId="75" xfId="0" applyNumberFormat="1" applyFont="1" applyBorder="1" applyAlignment="1">
      <alignment horizontal="center"/>
    </xf>
    <xf numFmtId="168" fontId="47" fillId="0" borderId="75" xfId="0" applyNumberFormat="1" applyFont="1" applyBorder="1"/>
    <xf numFmtId="168" fontId="37" fillId="0" borderId="75" xfId="0" applyNumberFormat="1" applyFont="1" applyBorder="1"/>
    <xf numFmtId="170" fontId="44" fillId="0" borderId="8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left" vertical="center"/>
    </xf>
    <xf numFmtId="3" fontId="11" fillId="0" borderId="17" xfId="0" applyNumberFormat="1" applyFont="1" applyBorder="1" applyAlignment="1">
      <alignment vertical="center"/>
    </xf>
    <xf numFmtId="3" fontId="8" fillId="0" borderId="25" xfId="0" applyNumberFormat="1" applyFont="1" applyBorder="1" applyAlignment="1">
      <alignment horizontal="left" vertical="center"/>
    </xf>
    <xf numFmtId="166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166" fontId="23" fillId="0" borderId="0" xfId="0" applyNumberFormat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168" fontId="8" fillId="0" borderId="30" xfId="0" applyNumberFormat="1" applyFont="1" applyBorder="1" applyAlignment="1">
      <alignment horizontal="center" vertical="center"/>
    </xf>
    <xf numFmtId="168" fontId="10" fillId="0" borderId="30" xfId="0" applyNumberFormat="1" applyFont="1" applyBorder="1" applyAlignment="1">
      <alignment horizontal="center" vertical="center"/>
    </xf>
    <xf numFmtId="168" fontId="11" fillId="0" borderId="30" xfId="0" applyNumberFormat="1" applyFont="1" applyBorder="1" applyAlignment="1">
      <alignment horizontal="center" vertical="center"/>
    </xf>
    <xf numFmtId="168" fontId="8" fillId="0" borderId="32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horizontal="right" vertical="center"/>
    </xf>
    <xf numFmtId="3" fontId="12" fillId="0" borderId="17" xfId="0" applyNumberFormat="1" applyFont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10" fillId="0" borderId="72" xfId="0" applyNumberFormat="1" applyFont="1" applyBorder="1" applyAlignment="1">
      <alignment horizontal="right" vertical="center"/>
    </xf>
    <xf numFmtId="0" fontId="0" fillId="0" borderId="27" xfId="0" applyBorder="1" applyAlignment="1">
      <alignment vertical="center"/>
    </xf>
    <xf numFmtId="0" fontId="0" fillId="0" borderId="6" xfId="0" applyBorder="1" applyAlignment="1">
      <alignment vertical="center"/>
    </xf>
    <xf numFmtId="3" fontId="7" fillId="0" borderId="82" xfId="0" applyNumberFormat="1" applyFont="1" applyBorder="1" applyAlignment="1">
      <alignment vertical="center"/>
    </xf>
    <xf numFmtId="3" fontId="7" fillId="0" borderId="78" xfId="0" applyNumberFormat="1" applyFont="1" applyBorder="1" applyAlignment="1">
      <alignment vertical="center"/>
    </xf>
    <xf numFmtId="168" fontId="0" fillId="0" borderId="86" xfId="0" applyNumberFormat="1" applyBorder="1" applyAlignment="1">
      <alignment horizontal="center" vertical="center"/>
    </xf>
    <xf numFmtId="4" fontId="31" fillId="10" borderId="0" xfId="0" applyNumberFormat="1" applyFont="1" applyFill="1"/>
    <xf numFmtId="4" fontId="31" fillId="0" borderId="0" xfId="0" applyNumberFormat="1" applyFont="1" applyAlignment="1">
      <alignment vertical="center"/>
    </xf>
    <xf numFmtId="4" fontId="32" fillId="0" borderId="0" xfId="0" applyNumberFormat="1" applyFont="1"/>
    <xf numFmtId="4" fontId="7" fillId="3" borderId="0" xfId="0" applyNumberFormat="1" applyFont="1" applyFill="1"/>
    <xf numFmtId="168" fontId="7" fillId="0" borderId="132" xfId="0" applyNumberFormat="1" applyFont="1" applyBorder="1" applyAlignment="1">
      <alignment horizontal="center" vertical="center"/>
    </xf>
    <xf numFmtId="168" fontId="44" fillId="0" borderId="99" xfId="0" applyNumberFormat="1" applyFont="1" applyBorder="1" applyAlignment="1">
      <alignment horizontal="center"/>
    </xf>
    <xf numFmtId="168" fontId="44" fillId="0" borderId="99" xfId="0" applyNumberFormat="1" applyFont="1" applyBorder="1" applyAlignment="1">
      <alignment horizontal="center" vertical="center"/>
    </xf>
    <xf numFmtId="3" fontId="31" fillId="3" borderId="43" xfId="0" applyNumberFormat="1" applyFont="1" applyFill="1" applyBorder="1" applyAlignment="1">
      <alignment vertical="center"/>
    </xf>
    <xf numFmtId="168" fontId="31" fillId="0" borderId="86" xfId="0" applyNumberFormat="1" applyFont="1" applyBorder="1" applyAlignment="1">
      <alignment horizontal="center" vertical="center"/>
    </xf>
    <xf numFmtId="4" fontId="32" fillId="0" borderId="0" xfId="0" applyNumberFormat="1" applyFont="1" applyAlignment="1">
      <alignment vertical="center"/>
    </xf>
    <xf numFmtId="3" fontId="7" fillId="0" borderId="10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3" fontId="31" fillId="3" borderId="0" xfId="0" applyNumberFormat="1" applyFont="1" applyFill="1" applyAlignment="1">
      <alignment vertical="center"/>
    </xf>
    <xf numFmtId="0" fontId="0" fillId="0" borderId="11" xfId="0" applyBorder="1" applyAlignment="1">
      <alignment vertical="center"/>
    </xf>
    <xf numFmtId="3" fontId="31" fillId="3" borderId="4" xfId="0" applyNumberFormat="1" applyFont="1" applyFill="1" applyBorder="1" applyAlignment="1">
      <alignment vertical="center"/>
    </xf>
    <xf numFmtId="3" fontId="31" fillId="3" borderId="7" xfId="0" applyNumberFormat="1" applyFont="1" applyFill="1" applyBorder="1" applyAlignment="1">
      <alignment vertical="center"/>
    </xf>
    <xf numFmtId="3" fontId="7" fillId="3" borderId="80" xfId="0" applyNumberFormat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3" fontId="10" fillId="0" borderId="16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5" fillId="0" borderId="37" xfId="0" applyFont="1" applyBorder="1"/>
    <xf numFmtId="0" fontId="45" fillId="0" borderId="0" xfId="0" applyFont="1"/>
    <xf numFmtId="0" fontId="45" fillId="0" borderId="78" xfId="0" applyFont="1" applyBorder="1"/>
    <xf numFmtId="4" fontId="15" fillId="0" borderId="36" xfId="0" applyNumberFormat="1" applyFont="1" applyBorder="1" applyAlignment="1">
      <alignment horizontal="left"/>
    </xf>
    <xf numFmtId="4" fontId="15" fillId="0" borderId="36" xfId="0" applyNumberFormat="1" applyFont="1" applyBorder="1" applyAlignment="1">
      <alignment horizontal="center"/>
    </xf>
    <xf numFmtId="4" fontId="96" fillId="0" borderId="0" xfId="0" applyNumberFormat="1" applyFont="1"/>
    <xf numFmtId="4" fontId="15" fillId="8" borderId="94" xfId="0" applyNumberFormat="1" applyFont="1" applyFill="1" applyBorder="1" applyAlignment="1">
      <alignment horizontal="center" vertical="center" wrapText="1"/>
    </xf>
    <xf numFmtId="4" fontId="37" fillId="0" borderId="17" xfId="0" applyNumberFormat="1" applyFont="1" applyBorder="1"/>
    <xf numFmtId="4" fontId="44" fillId="0" borderId="17" xfId="0" applyNumberFormat="1" applyFont="1" applyBorder="1"/>
    <xf numFmtId="3" fontId="5" fillId="0" borderId="126" xfId="0" applyNumberFormat="1" applyFont="1" applyBorder="1" applyAlignment="1">
      <alignment vertical="center"/>
    </xf>
    <xf numFmtId="3" fontId="37" fillId="0" borderId="126" xfId="0" applyNumberFormat="1" applyFont="1" applyBorder="1" applyAlignment="1">
      <alignment vertical="center"/>
    </xf>
    <xf numFmtId="3" fontId="80" fillId="0" borderId="98" xfId="5" applyNumberFormat="1" applyFont="1" applyBorder="1"/>
    <xf numFmtId="3" fontId="81" fillId="3" borderId="98" xfId="5" applyNumberFormat="1" applyFont="1" applyFill="1" applyBorder="1"/>
    <xf numFmtId="3" fontId="82" fillId="0" borderId="98" xfId="5" applyNumberFormat="1" applyFont="1" applyBorder="1" applyAlignment="1">
      <alignment horizontal="left"/>
    </xf>
    <xf numFmtId="3" fontId="80" fillId="0" borderId="98" xfId="5" applyNumberFormat="1" applyFont="1" applyBorder="1" applyAlignment="1">
      <alignment horizontal="left"/>
    </xf>
    <xf numFmtId="3" fontId="80" fillId="0" borderId="98" xfId="5" applyNumberFormat="1" applyFont="1" applyBorder="1" applyAlignment="1">
      <alignment horizontal="right"/>
    </xf>
    <xf numFmtId="3" fontId="46" fillId="0" borderId="98" xfId="5" applyNumberFormat="1" applyFont="1" applyBorder="1"/>
    <xf numFmtId="3" fontId="45" fillId="0" borderId="98" xfId="5" applyNumberFormat="1" applyFont="1" applyBorder="1" applyAlignment="1">
      <alignment horizontal="left"/>
    </xf>
    <xf numFmtId="3" fontId="45" fillId="3" borderId="98" xfId="5" applyNumberFormat="1" applyFont="1" applyFill="1" applyBorder="1" applyAlignment="1">
      <alignment horizontal="left"/>
    </xf>
    <xf numFmtId="3" fontId="98" fillId="3" borderId="98" xfId="5" applyNumberFormat="1" applyFont="1" applyFill="1" applyBorder="1" applyAlignment="1">
      <alignment horizontal="left"/>
    </xf>
    <xf numFmtId="3" fontId="88" fillId="5" borderId="98" xfId="5" applyNumberFormat="1" applyFont="1" applyFill="1" applyBorder="1"/>
    <xf numFmtId="3" fontId="88" fillId="3" borderId="98" xfId="5" applyNumberFormat="1" applyFont="1" applyFill="1" applyBorder="1"/>
    <xf numFmtId="3" fontId="80" fillId="3" borderId="106" xfId="5" applyNumberFormat="1" applyFont="1" applyFill="1" applyBorder="1" applyAlignment="1">
      <alignment horizontal="left"/>
    </xf>
    <xf numFmtId="3" fontId="80" fillId="3" borderId="106" xfId="5" applyNumberFormat="1" applyFont="1" applyFill="1" applyBorder="1"/>
    <xf numFmtId="0" fontId="47" fillId="0" borderId="140" xfId="0" applyFont="1" applyBorder="1"/>
    <xf numFmtId="0" fontId="47" fillId="0" borderId="81" xfId="0" applyFont="1" applyBorder="1" applyAlignment="1">
      <alignment horizontal="center"/>
    </xf>
    <xf numFmtId="3" fontId="44" fillId="0" borderId="81" xfId="0" applyNumberFormat="1" applyFont="1" applyBorder="1"/>
    <xf numFmtId="3" fontId="47" fillId="0" borderId="81" xfId="0" applyNumberFormat="1" applyFont="1" applyBorder="1"/>
    <xf numFmtId="168" fontId="47" fillId="0" borderId="138" xfId="0" applyNumberFormat="1" applyFont="1" applyBorder="1"/>
    <xf numFmtId="3" fontId="10" fillId="0" borderId="0" xfId="0" applyNumberFormat="1" applyFont="1" applyAlignment="1">
      <alignment horizontal="center" vertical="center"/>
    </xf>
    <xf numFmtId="3" fontId="10" fillId="0" borderId="139" xfId="0" applyNumberFormat="1" applyFont="1" applyBorder="1" applyAlignment="1">
      <alignment vertical="center"/>
    </xf>
    <xf numFmtId="168" fontId="10" fillId="0" borderId="141" xfId="0" applyNumberFormat="1" applyFont="1" applyBorder="1" applyAlignment="1">
      <alignment horizontal="center" vertical="center"/>
    </xf>
    <xf numFmtId="4" fontId="37" fillId="2" borderId="70" xfId="0" applyNumberFormat="1" applyFont="1" applyFill="1" applyBorder="1"/>
    <xf numFmtId="4" fontId="44" fillId="2" borderId="70" xfId="0" applyNumberFormat="1" applyFont="1" applyFill="1" applyBorder="1"/>
    <xf numFmtId="3" fontId="5" fillId="0" borderId="122" xfId="0" applyNumberFormat="1" applyFont="1" applyBorder="1" applyAlignment="1">
      <alignment horizontal="center" vertical="center"/>
    </xf>
    <xf numFmtId="3" fontId="5" fillId="0" borderId="48" xfId="0" applyNumberFormat="1" applyFon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48" xfId="0" applyNumberFormat="1" applyBorder="1" applyAlignment="1">
      <alignment horizontal="center" vertical="center" wrapText="1"/>
    </xf>
    <xf numFmtId="3" fontId="0" fillId="0" borderId="122" xfId="0" applyNumberFormat="1" applyBorder="1" applyAlignment="1">
      <alignment horizontal="center"/>
    </xf>
    <xf numFmtId="167" fontId="37" fillId="2" borderId="70" xfId="0" applyNumberFormat="1" applyFont="1" applyFill="1" applyBorder="1"/>
    <xf numFmtId="167" fontId="37" fillId="0" borderId="36" xfId="0" applyNumberFormat="1" applyFont="1" applyBorder="1"/>
    <xf numFmtId="167" fontId="47" fillId="0" borderId="36" xfId="0" applyNumberFormat="1" applyFont="1" applyBorder="1"/>
    <xf numFmtId="167" fontId="44" fillId="2" borderId="70" xfId="0" applyNumberFormat="1" applyFont="1" applyFill="1" applyBorder="1"/>
    <xf numFmtId="167" fontId="47" fillId="0" borderId="81" xfId="0" applyNumberFormat="1" applyFont="1" applyBorder="1"/>
    <xf numFmtId="3" fontId="46" fillId="0" borderId="36" xfId="0" applyNumberFormat="1" applyFont="1" applyBorder="1"/>
    <xf numFmtId="3" fontId="45" fillId="0" borderId="36" xfId="0" applyNumberFormat="1" applyFont="1" applyBorder="1"/>
    <xf numFmtId="3" fontId="88" fillId="0" borderId="36" xfId="0" applyNumberFormat="1" applyFont="1" applyBorder="1"/>
    <xf numFmtId="167" fontId="80" fillId="3" borderId="106" xfId="5" applyNumberFormat="1" applyFont="1" applyFill="1" applyBorder="1" applyAlignment="1">
      <alignment horizontal="right"/>
    </xf>
    <xf numFmtId="167" fontId="80" fillId="0" borderId="98" xfId="5" applyNumberFormat="1" applyFont="1" applyBorder="1" applyAlignment="1">
      <alignment horizontal="right"/>
    </xf>
    <xf numFmtId="167" fontId="8" fillId="0" borderId="8" xfId="0" applyNumberFormat="1" applyFont="1" applyBorder="1"/>
    <xf numFmtId="3" fontId="7" fillId="0" borderId="35" xfId="0" applyNumberFormat="1" applyFont="1" applyBorder="1" applyAlignment="1">
      <alignment vertical="center"/>
    </xf>
    <xf numFmtId="3" fontId="31" fillId="0" borderId="36" xfId="0" applyNumberFormat="1" applyFont="1" applyBorder="1" applyAlignment="1">
      <alignment vertical="center"/>
    </xf>
    <xf numFmtId="3" fontId="31" fillId="0" borderId="0" xfId="0" applyNumberFormat="1" applyFont="1" applyAlignment="1">
      <alignment vertical="center"/>
    </xf>
    <xf numFmtId="3" fontId="7" fillId="0" borderId="39" xfId="0" applyNumberFormat="1" applyFont="1" applyBorder="1" applyAlignment="1">
      <alignment vertical="center"/>
    </xf>
    <xf numFmtId="3" fontId="31" fillId="3" borderId="36" xfId="0" applyNumberFormat="1" applyFont="1" applyFill="1" applyBorder="1" applyAlignment="1">
      <alignment vertical="center"/>
    </xf>
    <xf numFmtId="3" fontId="32" fillId="0" borderId="36" xfId="0" applyNumberFormat="1" applyFont="1" applyBorder="1" applyAlignment="1">
      <alignment vertical="center"/>
    </xf>
    <xf numFmtId="3" fontId="31" fillId="0" borderId="36" xfId="0" applyNumberFormat="1" applyFont="1" applyBorder="1" applyAlignment="1">
      <alignment vertical="center" wrapText="1"/>
    </xf>
    <xf numFmtId="3" fontId="31" fillId="0" borderId="66" xfId="0" applyNumberFormat="1" applyFont="1" applyBorder="1" applyAlignment="1">
      <alignment vertical="center" wrapText="1"/>
    </xf>
    <xf numFmtId="3" fontId="0" fillId="0" borderId="11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7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7" fillId="0" borderId="80" xfId="0" applyNumberFormat="1" applyFont="1" applyBorder="1" applyAlignment="1">
      <alignment vertical="center"/>
    </xf>
    <xf numFmtId="3" fontId="7" fillId="0" borderId="132" xfId="0" applyNumberFormat="1" applyFont="1" applyBorder="1" applyAlignment="1">
      <alignment vertical="center"/>
    </xf>
    <xf numFmtId="3" fontId="32" fillId="0" borderId="0" xfId="0" applyNumberFormat="1" applyFont="1" applyAlignment="1">
      <alignment vertical="center"/>
    </xf>
    <xf numFmtId="3" fontId="32" fillId="0" borderId="7" xfId="0" applyNumberFormat="1" applyFont="1" applyBorder="1" applyAlignment="1">
      <alignment vertical="center"/>
    </xf>
    <xf numFmtId="3" fontId="31" fillId="0" borderId="66" xfId="0" applyNumberFormat="1" applyFont="1" applyBorder="1" applyAlignment="1">
      <alignment vertical="center"/>
    </xf>
    <xf numFmtId="3" fontId="32" fillId="0" borderId="42" xfId="0" applyNumberFormat="1" applyFont="1" applyBorder="1" applyAlignment="1">
      <alignment vertical="center"/>
    </xf>
    <xf numFmtId="3" fontId="32" fillId="3" borderId="7" xfId="0" applyNumberFormat="1" applyFont="1" applyFill="1" applyBorder="1" applyAlignment="1">
      <alignment vertical="center"/>
    </xf>
    <xf numFmtId="3" fontId="31" fillId="3" borderId="41" xfId="0" applyNumberFormat="1" applyFont="1" applyFill="1" applyBorder="1" applyAlignment="1">
      <alignment vertical="center"/>
    </xf>
    <xf numFmtId="3" fontId="32" fillId="0" borderId="9" xfId="0" applyNumberFormat="1" applyFont="1" applyBorder="1" applyAlignment="1">
      <alignment vertical="center"/>
    </xf>
    <xf numFmtId="3" fontId="32" fillId="0" borderId="80" xfId="0" applyNumberFormat="1" applyFont="1" applyBorder="1" applyAlignment="1">
      <alignment vertical="center"/>
    </xf>
    <xf numFmtId="3" fontId="32" fillId="3" borderId="80" xfId="0" applyNumberFormat="1" applyFont="1" applyFill="1" applyBorder="1" applyAlignment="1">
      <alignment vertical="center"/>
    </xf>
    <xf numFmtId="3" fontId="31" fillId="3" borderId="81" xfId="0" applyNumberFormat="1" applyFont="1" applyFill="1" applyBorder="1" applyAlignment="1">
      <alignment vertical="center"/>
    </xf>
    <xf numFmtId="3" fontId="31" fillId="0" borderId="81" xfId="0" applyNumberFormat="1" applyFont="1" applyBorder="1" applyAlignment="1">
      <alignment vertical="center"/>
    </xf>
    <xf numFmtId="3" fontId="32" fillId="0" borderId="81" xfId="0" applyNumberFormat="1" applyFont="1" applyBorder="1" applyAlignment="1">
      <alignment vertical="center"/>
    </xf>
    <xf numFmtId="3" fontId="31" fillId="0" borderId="81" xfId="0" applyNumberFormat="1" applyFont="1" applyBorder="1" applyAlignment="1">
      <alignment vertical="center" wrapText="1"/>
    </xf>
    <xf numFmtId="3" fontId="31" fillId="0" borderId="138" xfId="0" applyNumberFormat="1" applyFont="1" applyBorder="1" applyAlignment="1">
      <alignment vertical="center" wrapText="1"/>
    </xf>
    <xf numFmtId="3" fontId="31" fillId="0" borderId="41" xfId="0" applyNumberFormat="1" applyFont="1" applyBorder="1" applyAlignment="1">
      <alignment vertical="center"/>
    </xf>
    <xf numFmtId="3" fontId="91" fillId="0" borderId="78" xfId="0" applyNumberFormat="1" applyFont="1" applyBorder="1" applyAlignment="1">
      <alignment vertical="center"/>
    </xf>
    <xf numFmtId="3" fontId="91" fillId="3" borderId="82" xfId="0" applyNumberFormat="1" applyFont="1" applyFill="1" applyBorder="1" applyAlignment="1">
      <alignment vertical="center"/>
    </xf>
    <xf numFmtId="3" fontId="7" fillId="3" borderId="82" xfId="0" applyNumberFormat="1" applyFont="1" applyFill="1" applyBorder="1" applyAlignment="1">
      <alignment vertical="center"/>
    </xf>
    <xf numFmtId="3" fontId="32" fillId="3" borderId="43" xfId="0" applyNumberFormat="1" applyFont="1" applyFill="1" applyBorder="1" applyAlignment="1">
      <alignment vertical="center"/>
    </xf>
    <xf numFmtId="3" fontId="32" fillId="3" borderId="0" xfId="0" applyNumberFormat="1" applyFont="1" applyFill="1" applyAlignment="1">
      <alignment vertical="center"/>
    </xf>
    <xf numFmtId="168" fontId="0" fillId="0" borderId="0" xfId="0" applyNumberFormat="1" applyAlignment="1">
      <alignment horizontal="center" vertical="center"/>
    </xf>
    <xf numFmtId="3" fontId="7" fillId="0" borderId="142" xfId="0" applyNumberFormat="1" applyFont="1" applyBorder="1" applyAlignment="1">
      <alignment vertical="center"/>
    </xf>
    <xf numFmtId="3" fontId="7" fillId="0" borderId="143" xfId="0" applyNumberFormat="1" applyFont="1" applyBorder="1" applyAlignment="1">
      <alignment vertical="center"/>
    </xf>
    <xf numFmtId="3" fontId="0" fillId="0" borderId="79" xfId="0" applyNumberFormat="1" applyBorder="1" applyAlignment="1">
      <alignment vertical="center"/>
    </xf>
    <xf numFmtId="3" fontId="7" fillId="0" borderId="134" xfId="0" applyNumberFormat="1" applyFont="1" applyBorder="1" applyAlignment="1">
      <alignment vertical="center"/>
    </xf>
    <xf numFmtId="3" fontId="7" fillId="3" borderId="132" xfId="0" applyNumberFormat="1" applyFont="1" applyFill="1" applyBorder="1" applyAlignment="1">
      <alignment vertical="center"/>
    </xf>
    <xf numFmtId="3" fontId="7" fillId="0" borderId="136" xfId="0" applyNumberFormat="1" applyFont="1" applyBorder="1" applyAlignment="1">
      <alignment vertical="center"/>
    </xf>
    <xf numFmtId="3" fontId="5" fillId="7" borderId="144" xfId="0" applyNumberFormat="1" applyFont="1" applyFill="1" applyBorder="1" applyAlignment="1">
      <alignment horizontal="center" vertical="center" wrapText="1"/>
    </xf>
    <xf numFmtId="0" fontId="15" fillId="8" borderId="143" xfId="0" applyFont="1" applyFill="1" applyBorder="1" applyAlignment="1">
      <alignment horizontal="center" vertical="center" wrapText="1"/>
    </xf>
    <xf numFmtId="3" fontId="7" fillId="0" borderId="111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0" fillId="0" borderId="78" xfId="0" applyNumberFormat="1" applyBorder="1" applyAlignment="1">
      <alignment vertical="center"/>
    </xf>
    <xf numFmtId="3" fontId="31" fillId="3" borderId="78" xfId="0" applyNumberFormat="1" applyFont="1" applyFill="1" applyBorder="1" applyAlignment="1">
      <alignment vertical="center"/>
    </xf>
    <xf numFmtId="3" fontId="5" fillId="0" borderId="49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87" xfId="0" applyNumberFormat="1" applyFont="1" applyBorder="1" applyAlignment="1">
      <alignment vertical="center"/>
    </xf>
    <xf numFmtId="170" fontId="5" fillId="0" borderId="86" xfId="0" applyNumberFormat="1" applyFont="1" applyBorder="1" applyAlignment="1">
      <alignment horizontal="center" vertical="center"/>
    </xf>
    <xf numFmtId="3" fontId="0" fillId="0" borderId="49" xfId="0" applyNumberFormat="1" applyBorder="1" applyAlignment="1">
      <alignment vertical="center"/>
    </xf>
    <xf numFmtId="3" fontId="0" fillId="0" borderId="87" xfId="0" applyNumberFormat="1" applyBorder="1" applyAlignment="1">
      <alignment vertical="center"/>
    </xf>
    <xf numFmtId="170" fontId="0" fillId="0" borderId="86" xfId="0" applyNumberFormat="1" applyBorder="1" applyAlignment="1">
      <alignment horizontal="center" vertical="center"/>
    </xf>
    <xf numFmtId="3" fontId="45" fillId="0" borderId="86" xfId="0" applyNumberFormat="1" applyFont="1" applyBorder="1" applyAlignment="1">
      <alignment horizontal="right" vertical="center"/>
    </xf>
    <xf numFmtId="3" fontId="45" fillId="0" borderId="82" xfId="0" applyNumberFormat="1" applyFont="1" applyBorder="1" applyAlignment="1">
      <alignment horizontal="right" vertical="center"/>
    </xf>
    <xf numFmtId="3" fontId="37" fillId="0" borderId="37" xfId="0" applyNumberFormat="1" applyFont="1" applyBorder="1" applyAlignment="1">
      <alignment horizontal="right" vertical="center"/>
    </xf>
    <xf numFmtId="3" fontId="37" fillId="0" borderId="4" xfId="0" applyNumberFormat="1" applyFont="1" applyBorder="1" applyAlignment="1">
      <alignment horizontal="right" vertical="center"/>
    </xf>
    <xf numFmtId="170" fontId="37" fillId="0" borderId="42" xfId="0" applyNumberFormat="1" applyFont="1" applyBorder="1" applyAlignment="1">
      <alignment horizontal="right" vertical="center"/>
    </xf>
    <xf numFmtId="3" fontId="46" fillId="0" borderId="37" xfId="0" applyNumberFormat="1" applyFont="1" applyBorder="1" applyAlignment="1">
      <alignment horizontal="right" vertical="center"/>
    </xf>
    <xf numFmtId="3" fontId="46" fillId="0" borderId="4" xfId="0" applyNumberFormat="1" applyFont="1" applyBorder="1" applyAlignment="1">
      <alignment horizontal="right" vertical="center"/>
    </xf>
    <xf numFmtId="3" fontId="90" fillId="0" borderId="4" xfId="0" applyNumberFormat="1" applyFont="1" applyBorder="1" applyAlignment="1">
      <alignment horizontal="right" vertical="center"/>
    </xf>
    <xf numFmtId="170" fontId="90" fillId="0" borderId="42" xfId="0" applyNumberFormat="1" applyFont="1" applyBorder="1" applyAlignment="1">
      <alignment horizontal="right" vertical="center"/>
    </xf>
    <xf numFmtId="170" fontId="46" fillId="0" borderId="42" xfId="0" applyNumberFormat="1" applyFont="1" applyBorder="1" applyAlignment="1">
      <alignment horizontal="right" vertical="center"/>
    </xf>
    <xf numFmtId="3" fontId="45" fillId="0" borderId="4" xfId="0" applyNumberFormat="1" applyFont="1" applyBorder="1" applyAlignment="1">
      <alignment horizontal="right" vertical="center"/>
    </xf>
    <xf numFmtId="170" fontId="45" fillId="0" borderId="42" xfId="0" applyNumberFormat="1" applyFont="1" applyBorder="1" applyAlignment="1">
      <alignment horizontal="right" vertical="center"/>
    </xf>
    <xf numFmtId="3" fontId="45" fillId="0" borderId="37" xfId="0" applyNumberFormat="1" applyFont="1" applyBorder="1" applyAlignment="1">
      <alignment horizontal="right" vertical="center"/>
    </xf>
    <xf numFmtId="3" fontId="45" fillId="0" borderId="42" xfId="0" applyNumberFormat="1" applyFont="1" applyBorder="1" applyAlignment="1">
      <alignment horizontal="right" vertical="center"/>
    </xf>
    <xf numFmtId="3" fontId="45" fillId="0" borderId="74" xfId="0" applyNumberFormat="1" applyFont="1" applyBorder="1" applyAlignment="1">
      <alignment horizontal="right" vertical="center"/>
    </xf>
    <xf numFmtId="170" fontId="45" fillId="0" borderId="86" xfId="0" applyNumberFormat="1" applyFont="1" applyBorder="1" applyAlignment="1">
      <alignment horizontal="right" vertical="center"/>
    </xf>
    <xf numFmtId="3" fontId="45" fillId="0" borderId="75" xfId="0" applyNumberFormat="1" applyFont="1" applyBorder="1" applyAlignment="1">
      <alignment horizontal="right" vertical="center"/>
    </xf>
    <xf numFmtId="4" fontId="45" fillId="0" borderId="82" xfId="0" applyNumberFormat="1" applyFont="1" applyBorder="1" applyAlignment="1">
      <alignment horizontal="right" vertical="center"/>
    </xf>
    <xf numFmtId="3" fontId="45" fillId="0" borderId="132" xfId="0" applyNumberFormat="1" applyFont="1" applyBorder="1" applyAlignment="1">
      <alignment horizontal="right" vertical="center"/>
    </xf>
    <xf numFmtId="3" fontId="45" fillId="0" borderId="121" xfId="0" applyNumberFormat="1" applyFont="1" applyBorder="1" applyAlignment="1">
      <alignment horizontal="right" vertical="center"/>
    </xf>
    <xf numFmtId="3" fontId="45" fillId="0" borderId="80" xfId="0" applyNumberFormat="1" applyFont="1" applyBorder="1" applyAlignment="1">
      <alignment horizontal="right" vertical="center"/>
    </xf>
    <xf numFmtId="170" fontId="45" fillId="0" borderId="132" xfId="0" applyNumberFormat="1" applyFont="1" applyBorder="1" applyAlignment="1">
      <alignment horizontal="right" vertical="center"/>
    </xf>
    <xf numFmtId="0" fontId="49" fillId="0" borderId="5" xfId="0" applyFont="1" applyBorder="1"/>
    <xf numFmtId="0" fontId="44" fillId="3" borderId="97" xfId="5" applyFont="1" applyFill="1" applyBorder="1" applyAlignment="1">
      <alignment horizontal="left"/>
    </xf>
    <xf numFmtId="3" fontId="49" fillId="0" borderId="49" xfId="0" applyNumberFormat="1" applyFont="1" applyBorder="1"/>
    <xf numFmtId="3" fontId="49" fillId="0" borderId="49" xfId="0" applyNumberFormat="1" applyFont="1" applyBorder="1" applyAlignment="1">
      <alignment horizontal="left"/>
    </xf>
    <xf numFmtId="3" fontId="49" fillId="0" borderId="49" xfId="0" applyNumberFormat="1" applyFont="1" applyBorder="1" applyAlignment="1">
      <alignment vertical="center" wrapText="1"/>
    </xf>
    <xf numFmtId="0" fontId="0" fillId="0" borderId="148" xfId="0" applyBorder="1" applyAlignment="1">
      <alignment vertical="center"/>
    </xf>
    <xf numFmtId="3" fontId="0" fillId="0" borderId="148" xfId="0" applyNumberFormat="1" applyBorder="1" applyAlignment="1">
      <alignment vertical="center"/>
    </xf>
    <xf numFmtId="3" fontId="0" fillId="0" borderId="147" xfId="0" applyNumberFormat="1" applyBorder="1" applyAlignment="1">
      <alignment vertical="center"/>
    </xf>
    <xf numFmtId="3" fontId="31" fillId="0" borderId="86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8" fillId="0" borderId="38" xfId="0" applyFont="1" applyBorder="1" applyAlignment="1">
      <alignment horizontal="center" vertical="center"/>
    </xf>
    <xf numFmtId="0" fontId="10" fillId="0" borderId="37" xfId="0" applyFont="1" applyBorder="1" applyAlignment="1">
      <alignment vertical="center" wrapText="1"/>
    </xf>
    <xf numFmtId="0" fontId="10" fillId="0" borderId="37" xfId="0" applyFont="1" applyBorder="1" applyAlignment="1">
      <alignment wrapText="1"/>
    </xf>
    <xf numFmtId="0" fontId="10" fillId="0" borderId="29" xfId="0" applyFont="1" applyBorder="1"/>
    <xf numFmtId="0" fontId="10" fillId="0" borderId="27" xfId="0" applyFont="1" applyBorder="1" applyAlignment="1">
      <alignment vertical="center"/>
    </xf>
    <xf numFmtId="0" fontId="8" fillId="0" borderId="78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/>
    </xf>
    <xf numFmtId="0" fontId="10" fillId="0" borderId="37" xfId="0" applyFont="1" applyBorder="1" applyAlignment="1">
      <alignment vertical="center"/>
    </xf>
    <xf numFmtId="0" fontId="10" fillId="0" borderId="5" xfId="0" applyFont="1" applyBorder="1" applyAlignment="1">
      <alignment horizontal="left" vertical="center" wrapText="1"/>
    </xf>
    <xf numFmtId="0" fontId="10" fillId="0" borderId="79" xfId="0" applyFont="1" applyBorder="1" applyAlignment="1">
      <alignment horizontal="left" vertical="center" wrapText="1"/>
    </xf>
    <xf numFmtId="0" fontId="8" fillId="0" borderId="7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168" fontId="31" fillId="0" borderId="14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5" fillId="7" borderId="81" xfId="0" applyNumberFormat="1" applyFont="1" applyFill="1" applyBorder="1" applyAlignment="1">
      <alignment horizontal="center" vertical="center" wrapText="1"/>
    </xf>
    <xf numFmtId="4" fontId="5" fillId="7" borderId="151" xfId="0" applyNumberFormat="1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7" borderId="131" xfId="0" applyFont="1" applyFill="1" applyBorder="1" applyAlignment="1">
      <alignment horizontal="center" vertical="center" wrapText="1"/>
    </xf>
    <xf numFmtId="0" fontId="5" fillId="7" borderId="149" xfId="0" applyFont="1" applyFill="1" applyBorder="1" applyAlignment="1">
      <alignment horizontal="center" vertical="center" wrapText="1"/>
    </xf>
    <xf numFmtId="4" fontId="5" fillId="7" borderId="152" xfId="0" applyNumberFormat="1" applyFont="1" applyFill="1" applyBorder="1" applyAlignment="1">
      <alignment horizontal="center" vertical="center" wrapText="1"/>
    </xf>
    <xf numFmtId="3" fontId="31" fillId="0" borderId="75" xfId="0" applyNumberFormat="1" applyFont="1" applyBorder="1" applyAlignment="1">
      <alignment vertical="center"/>
    </xf>
    <xf numFmtId="3" fontId="7" fillId="0" borderId="150" xfId="0" applyNumberFormat="1" applyFont="1" applyBorder="1" applyAlignment="1">
      <alignment vertical="center" wrapText="1"/>
    </xf>
    <xf numFmtId="3" fontId="32" fillId="0" borderId="131" xfId="0" applyNumberFormat="1" applyFont="1" applyBorder="1" applyAlignment="1">
      <alignment vertical="center"/>
    </xf>
    <xf numFmtId="3" fontId="31" fillId="0" borderId="131" xfId="0" applyNumberFormat="1" applyFont="1" applyBorder="1" applyAlignment="1">
      <alignment vertical="center" wrapText="1"/>
    </xf>
    <xf numFmtId="174" fontId="0" fillId="0" borderId="148" xfId="0" applyNumberFormat="1" applyBorder="1" applyAlignment="1">
      <alignment vertical="center"/>
    </xf>
    <xf numFmtId="3" fontId="31" fillId="0" borderId="83" xfId="0" applyNumberFormat="1" applyFont="1" applyBorder="1" applyAlignment="1">
      <alignment vertical="center"/>
    </xf>
    <xf numFmtId="3" fontId="31" fillId="0" borderId="84" xfId="0" applyNumberFormat="1" applyFont="1" applyBorder="1" applyAlignment="1">
      <alignment vertical="center"/>
    </xf>
    <xf numFmtId="3" fontId="31" fillId="0" borderId="148" xfId="0" applyNumberFormat="1" applyFont="1" applyBorder="1" applyAlignment="1">
      <alignment vertical="center"/>
    </xf>
    <xf numFmtId="168" fontId="7" fillId="0" borderId="145" xfId="0" applyNumberFormat="1" applyFont="1" applyBorder="1" applyAlignment="1">
      <alignment horizontal="center" vertical="center"/>
    </xf>
    <xf numFmtId="171" fontId="37" fillId="2" borderId="98" xfId="0" applyNumberFormat="1" applyFont="1" applyFill="1" applyBorder="1"/>
    <xf numFmtId="171" fontId="37" fillId="0" borderId="98" xfId="0" applyNumberFormat="1" applyFont="1" applyBorder="1"/>
    <xf numFmtId="3" fontId="88" fillId="0" borderId="81" xfId="0" applyNumberFormat="1" applyFont="1" applyBorder="1"/>
    <xf numFmtId="3" fontId="46" fillId="2" borderId="98" xfId="0" applyNumberFormat="1" applyFont="1" applyFill="1" applyBorder="1"/>
    <xf numFmtId="3" fontId="37" fillId="2" borderId="98" xfId="0" applyNumberFormat="1" applyFont="1" applyFill="1" applyBorder="1"/>
    <xf numFmtId="3" fontId="45" fillId="0" borderId="98" xfId="0" applyNumberFormat="1" applyFont="1" applyBorder="1" applyAlignment="1">
      <alignment horizontal="right"/>
    </xf>
    <xf numFmtId="3" fontId="44" fillId="0" borderId="98" xfId="0" applyNumberFormat="1" applyFont="1" applyBorder="1" applyAlignment="1">
      <alignment horizontal="right"/>
    </xf>
    <xf numFmtId="3" fontId="37" fillId="0" borderId="98" xfId="0" applyNumberFormat="1" applyFont="1" applyBorder="1" applyAlignment="1">
      <alignment horizontal="right"/>
    </xf>
    <xf numFmtId="3" fontId="44" fillId="2" borderId="98" xfId="0" applyNumberFormat="1" applyFont="1" applyFill="1" applyBorder="1"/>
    <xf numFmtId="3" fontId="44" fillId="2" borderId="101" xfId="0" applyNumberFormat="1" applyFont="1" applyFill="1" applyBorder="1"/>
    <xf numFmtId="3" fontId="5" fillId="0" borderId="46" xfId="0" applyNumberFormat="1" applyFont="1" applyBorder="1" applyAlignment="1">
      <alignment horizontal="right" vertical="center"/>
    </xf>
    <xf numFmtId="3" fontId="34" fillId="0" borderId="4" xfId="0" applyNumberFormat="1" applyFont="1" applyBorder="1" applyAlignment="1">
      <alignment horizontal="right" vertical="center"/>
    </xf>
    <xf numFmtId="3" fontId="0" fillId="0" borderId="46" xfId="0" applyNumberFormat="1" applyBorder="1" applyAlignment="1">
      <alignment horizontal="right"/>
    </xf>
    <xf numFmtId="3" fontId="49" fillId="0" borderId="4" xfId="0" applyNumberFormat="1" applyFont="1" applyBorder="1" applyAlignment="1">
      <alignment horizontal="right"/>
    </xf>
    <xf numFmtId="3" fontId="0" fillId="0" borderId="4" xfId="0" applyNumberFormat="1" applyBorder="1" applyAlignment="1">
      <alignment horizontal="center"/>
    </xf>
    <xf numFmtId="3" fontId="64" fillId="0" borderId="4" xfId="0" applyNumberFormat="1" applyFont="1" applyBorder="1" applyAlignment="1">
      <alignment horizontal="right"/>
    </xf>
    <xf numFmtId="3" fontId="64" fillId="0" borderId="46" xfId="0" applyNumberFormat="1" applyFont="1" applyBorder="1" applyAlignment="1">
      <alignment horizontal="right"/>
    </xf>
    <xf numFmtId="3" fontId="64" fillId="0" borderId="4" xfId="0" applyNumberFormat="1" applyFont="1" applyBorder="1"/>
    <xf numFmtId="3" fontId="40" fillId="0" borderId="4" xfId="0" applyNumberFormat="1" applyFont="1" applyBorder="1" applyAlignment="1">
      <alignment horizontal="right" vertical="center"/>
    </xf>
    <xf numFmtId="3" fontId="40" fillId="0" borderId="46" xfId="0" applyNumberFormat="1" applyFont="1" applyBorder="1" applyAlignment="1">
      <alignment horizontal="right" vertical="center"/>
    </xf>
    <xf numFmtId="3" fontId="64" fillId="0" borderId="0" xfId="0" applyNumberFormat="1" applyFont="1" applyAlignment="1">
      <alignment horizontal="right"/>
    </xf>
    <xf numFmtId="3" fontId="10" fillId="0" borderId="30" xfId="0" applyNumberFormat="1" applyFont="1" applyBorder="1" applyAlignment="1">
      <alignment horizontal="right" vertical="center"/>
    </xf>
    <xf numFmtId="3" fontId="10" fillId="0" borderId="86" xfId="0" applyNumberFormat="1" applyFont="1" applyBorder="1" applyAlignment="1">
      <alignment horizontal="right" vertical="center"/>
    </xf>
    <xf numFmtId="3" fontId="8" fillId="0" borderId="135" xfId="0" applyNumberFormat="1" applyFon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89" fillId="0" borderId="0" xfId="0" applyNumberFormat="1" applyFont="1" applyAlignment="1">
      <alignment horizontal="right" vertical="center"/>
    </xf>
    <xf numFmtId="3" fontId="10" fillId="0" borderId="131" xfId="0" applyNumberFormat="1" applyFont="1" applyBorder="1" applyAlignment="1">
      <alignment horizontal="right" vertical="center"/>
    </xf>
    <xf numFmtId="3" fontId="10" fillId="0" borderId="16" xfId="0" applyNumberFormat="1" applyFont="1" applyBorder="1" applyAlignment="1">
      <alignment horizontal="right" vertical="center"/>
    </xf>
    <xf numFmtId="3" fontId="7" fillId="0" borderId="153" xfId="0" applyNumberFormat="1" applyFont="1" applyBorder="1" applyAlignment="1">
      <alignment vertical="center"/>
    </xf>
    <xf numFmtId="3" fontId="0" fillId="0" borderId="86" xfId="0" applyNumberFormat="1" applyBorder="1" applyAlignment="1">
      <alignment vertical="center"/>
    </xf>
    <xf numFmtId="3" fontId="7" fillId="0" borderId="154" xfId="0" applyNumberFormat="1" applyFont="1" applyBorder="1" applyAlignment="1">
      <alignment vertical="center"/>
    </xf>
    <xf numFmtId="168" fontId="31" fillId="0" borderId="131" xfId="0" applyNumberFormat="1" applyFont="1" applyBorder="1" applyAlignment="1">
      <alignment horizontal="center" vertical="center"/>
    </xf>
    <xf numFmtId="168" fontId="31" fillId="0" borderId="148" xfId="0" applyNumberFormat="1" applyFont="1" applyBorder="1" applyAlignment="1">
      <alignment horizontal="center" vertical="center"/>
    </xf>
    <xf numFmtId="3" fontId="7" fillId="0" borderId="142" xfId="0" applyNumberFormat="1" applyFont="1" applyBorder="1" applyAlignment="1">
      <alignment vertical="center" wrapText="1"/>
    </xf>
    <xf numFmtId="3" fontId="31" fillId="0" borderId="131" xfId="0" applyNumberFormat="1" applyFont="1" applyBorder="1" applyAlignment="1">
      <alignment vertical="center"/>
    </xf>
    <xf numFmtId="175" fontId="32" fillId="0" borderId="36" xfId="0" applyNumberFormat="1" applyFont="1" applyBorder="1" applyAlignment="1">
      <alignment vertical="center"/>
    </xf>
    <xf numFmtId="175" fontId="31" fillId="0" borderId="36" xfId="0" applyNumberFormat="1" applyFont="1" applyBorder="1" applyAlignment="1">
      <alignment vertical="center"/>
    </xf>
    <xf numFmtId="0" fontId="70" fillId="7" borderId="11" xfId="0" applyFont="1" applyFill="1" applyBorder="1" applyAlignment="1">
      <alignment horizontal="center"/>
    </xf>
    <xf numFmtId="0" fontId="70" fillId="7" borderId="29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68" fillId="7" borderId="34" xfId="0" applyFont="1" applyFill="1" applyBorder="1" applyAlignment="1">
      <alignment horizontal="center" vertical="center" wrapText="1"/>
    </xf>
    <xf numFmtId="0" fontId="68" fillId="7" borderId="5" xfId="0" applyFont="1" applyFill="1" applyBorder="1" applyAlignment="1">
      <alignment horizontal="center" vertical="center" wrapText="1"/>
    </xf>
    <xf numFmtId="0" fontId="68" fillId="7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8" borderId="89" xfId="0" applyFont="1" applyFill="1" applyBorder="1" applyAlignment="1">
      <alignment horizontal="center" vertical="center"/>
    </xf>
    <xf numFmtId="0" fontId="15" fillId="8" borderId="93" xfId="0" applyFont="1" applyFill="1" applyBorder="1" applyAlignment="1">
      <alignment horizontal="center" vertical="center"/>
    </xf>
    <xf numFmtId="0" fontId="15" fillId="8" borderId="90" xfId="0" applyFont="1" applyFill="1" applyBorder="1" applyAlignment="1">
      <alignment horizontal="center" vertical="center" wrapText="1"/>
    </xf>
    <xf numFmtId="0" fontId="15" fillId="8" borderId="94" xfId="0" applyFont="1" applyFill="1" applyBorder="1" applyAlignment="1">
      <alignment horizontal="center" vertical="center" wrapText="1"/>
    </xf>
    <xf numFmtId="0" fontId="15" fillId="8" borderId="90" xfId="0" applyFont="1" applyFill="1" applyBorder="1" applyAlignment="1">
      <alignment horizontal="center" vertical="center"/>
    </xf>
    <xf numFmtId="3" fontId="15" fillId="8" borderId="90" xfId="0" applyNumberFormat="1" applyFont="1" applyFill="1" applyBorder="1" applyAlignment="1">
      <alignment horizontal="center" vertical="center"/>
    </xf>
    <xf numFmtId="0" fontId="9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0" fillId="0" borderId="0" xfId="0" applyFont="1" applyAlignment="1">
      <alignment horizontal="center"/>
    </xf>
    <xf numFmtId="0" fontId="15" fillId="8" borderId="91" xfId="0" applyFont="1" applyFill="1" applyBorder="1" applyAlignment="1">
      <alignment horizontal="center" vertical="center"/>
    </xf>
    <xf numFmtId="0" fontId="15" fillId="8" borderId="92" xfId="0" applyFont="1" applyFill="1" applyBorder="1" applyAlignment="1">
      <alignment horizontal="center" vertical="center"/>
    </xf>
    <xf numFmtId="4" fontId="93" fillId="0" borderId="0" xfId="0" applyNumberFormat="1" applyFont="1" applyAlignment="1">
      <alignment horizontal="center"/>
    </xf>
    <xf numFmtId="0" fontId="93" fillId="0" borderId="0" xfId="0" applyFont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90" fillId="0" borderId="41" xfId="0" applyFont="1" applyBorder="1" applyAlignment="1">
      <alignment horizontal="center"/>
    </xf>
    <xf numFmtId="0" fontId="90" fillId="0" borderId="36" xfId="0" applyFont="1" applyBorder="1" applyAlignment="1">
      <alignment horizontal="center"/>
    </xf>
    <xf numFmtId="0" fontId="90" fillId="0" borderId="66" xfId="0" applyFont="1" applyBorder="1" applyAlignment="1">
      <alignment horizontal="center"/>
    </xf>
    <xf numFmtId="0" fontId="15" fillId="8" borderId="61" xfId="0" applyFont="1" applyFill="1" applyBorder="1" applyAlignment="1">
      <alignment horizontal="center"/>
    </xf>
    <xf numFmtId="0" fontId="15" fillId="8" borderId="53" xfId="0" applyFont="1" applyFill="1" applyBorder="1" applyAlignment="1">
      <alignment horizontal="center"/>
    </xf>
    <xf numFmtId="0" fontId="15" fillId="8" borderId="62" xfId="0" applyFont="1" applyFill="1" applyBorder="1" applyAlignment="1">
      <alignment horizontal="center"/>
    </xf>
    <xf numFmtId="0" fontId="15" fillId="8" borderId="63" xfId="0" applyFont="1" applyFill="1" applyBorder="1" applyAlignment="1">
      <alignment horizontal="center"/>
    </xf>
    <xf numFmtId="0" fontId="15" fillId="8" borderId="67" xfId="0" applyFont="1" applyFill="1" applyBorder="1" applyAlignment="1">
      <alignment horizontal="center"/>
    </xf>
    <xf numFmtId="0" fontId="15" fillId="8" borderId="59" xfId="0" applyFont="1" applyFill="1" applyBorder="1" applyAlignment="1">
      <alignment horizontal="center" vertical="center" wrapText="1"/>
    </xf>
    <xf numFmtId="0" fontId="15" fillId="8" borderId="64" xfId="0" applyFont="1" applyFill="1" applyBorder="1" applyAlignment="1">
      <alignment horizontal="center" vertical="center" wrapText="1"/>
    </xf>
    <xf numFmtId="0" fontId="15" fillId="8" borderId="60" xfId="0" applyFont="1" applyFill="1" applyBorder="1" applyAlignment="1">
      <alignment horizontal="center" vertical="center" wrapText="1"/>
    </xf>
    <xf numFmtId="0" fontId="15" fillId="8" borderId="65" xfId="0" applyFont="1" applyFill="1" applyBorder="1" applyAlignment="1">
      <alignment horizontal="center" vertical="center" wrapText="1"/>
    </xf>
    <xf numFmtId="49" fontId="72" fillId="0" borderId="0" xfId="5" applyNumberFormat="1" applyAlignment="1">
      <alignment horizontal="center"/>
    </xf>
    <xf numFmtId="0" fontId="75" fillId="0" borderId="0" xfId="5" applyFont="1" applyAlignment="1">
      <alignment horizontal="center"/>
    </xf>
    <xf numFmtId="0" fontId="77" fillId="0" borderId="0" xfId="5" applyFont="1" applyAlignment="1">
      <alignment horizontal="center"/>
    </xf>
    <xf numFmtId="0" fontId="8" fillId="0" borderId="0" xfId="5" applyFont="1" applyAlignment="1">
      <alignment horizontal="center"/>
    </xf>
    <xf numFmtId="0" fontId="78" fillId="8" borderId="102" xfId="5" applyFont="1" applyFill="1" applyBorder="1" applyAlignment="1">
      <alignment horizontal="center" vertical="center"/>
    </xf>
    <xf numFmtId="0" fontId="78" fillId="8" borderId="105" xfId="5" applyFont="1" applyFill="1" applyBorder="1" applyAlignment="1">
      <alignment horizontal="center" vertical="center"/>
    </xf>
    <xf numFmtId="0" fontId="78" fillId="8" borderId="91" xfId="5" applyFont="1" applyFill="1" applyBorder="1" applyAlignment="1">
      <alignment horizontal="center" vertical="center"/>
    </xf>
    <xf numFmtId="0" fontId="15" fillId="8" borderId="103" xfId="5" applyFont="1" applyFill="1" applyBorder="1" applyAlignment="1">
      <alignment horizontal="center" vertical="center" wrapText="1"/>
    </xf>
    <xf numFmtId="0" fontId="78" fillId="8" borderId="107" xfId="5" applyFont="1" applyFill="1" applyBorder="1" applyAlignment="1">
      <alignment horizontal="center" vertical="center" wrapText="1"/>
    </xf>
    <xf numFmtId="0" fontId="78" fillId="8" borderId="104" xfId="5" applyFont="1" applyFill="1" applyBorder="1" applyAlignment="1">
      <alignment horizontal="center" vertical="center" wrapText="1"/>
    </xf>
    <xf numFmtId="0" fontId="78" fillId="8" borderId="108" xfId="5" applyFont="1" applyFill="1" applyBorder="1" applyAlignment="1">
      <alignment horizontal="center" vertical="center" wrapText="1"/>
    </xf>
    <xf numFmtId="0" fontId="15" fillId="8" borderId="34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8" borderId="43" xfId="0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15" fillId="8" borderId="1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5" fillId="8" borderId="51" xfId="0" applyFont="1" applyFill="1" applyBorder="1" applyAlignment="1">
      <alignment horizontal="center" vertical="center" wrapText="1"/>
    </xf>
    <xf numFmtId="0" fontId="15" fillId="8" borderId="40" xfId="0" applyFont="1" applyFill="1" applyBorder="1" applyAlignment="1">
      <alignment horizontal="center" vertical="center" wrapText="1"/>
    </xf>
    <xf numFmtId="0" fontId="15" fillId="8" borderId="56" xfId="0" applyFont="1" applyFill="1" applyBorder="1" applyAlignment="1">
      <alignment horizontal="center" vertical="center" wrapText="1"/>
    </xf>
    <xf numFmtId="0" fontId="15" fillId="8" borderId="57" xfId="0" applyFont="1" applyFill="1" applyBorder="1" applyAlignment="1">
      <alignment horizontal="center" vertical="center" wrapText="1"/>
    </xf>
    <xf numFmtId="0" fontId="15" fillId="8" borderId="52" xfId="0" applyFont="1" applyFill="1" applyBorder="1" applyAlignment="1">
      <alignment horizontal="center" vertical="center"/>
    </xf>
    <xf numFmtId="0" fontId="15" fillId="8" borderId="53" xfId="0" applyFont="1" applyFill="1" applyBorder="1" applyAlignment="1">
      <alignment horizontal="center" vertical="center"/>
    </xf>
    <xf numFmtId="0" fontId="15" fillId="8" borderId="54" xfId="0" applyFont="1" applyFill="1" applyBorder="1" applyAlignment="1">
      <alignment horizontal="center" vertical="center"/>
    </xf>
    <xf numFmtId="0" fontId="15" fillId="8" borderId="52" xfId="0" applyFont="1" applyFill="1" applyBorder="1" applyAlignment="1">
      <alignment horizontal="center" vertical="center" wrapText="1"/>
    </xf>
    <xf numFmtId="0" fontId="15" fillId="8" borderId="54" xfId="0" applyFont="1" applyFill="1" applyBorder="1" applyAlignment="1">
      <alignment horizontal="center" vertical="center" wrapText="1"/>
    </xf>
    <xf numFmtId="0" fontId="15" fillId="8" borderId="115" xfId="0" applyFont="1" applyFill="1" applyBorder="1" applyAlignment="1">
      <alignment horizontal="center" vertical="center" wrapText="1"/>
    </xf>
    <xf numFmtId="0" fontId="15" fillId="8" borderId="73" xfId="0" applyFont="1" applyFill="1" applyBorder="1" applyAlignment="1">
      <alignment horizontal="center" vertical="center" wrapText="1"/>
    </xf>
    <xf numFmtId="0" fontId="15" fillId="8" borderId="117" xfId="0" applyFont="1" applyFill="1" applyBorder="1" applyAlignment="1">
      <alignment horizontal="center" vertical="center" wrapText="1"/>
    </xf>
    <xf numFmtId="0" fontId="15" fillId="8" borderId="119" xfId="0" applyFont="1" applyFill="1" applyBorder="1" applyAlignment="1">
      <alignment horizontal="center" vertical="center" wrapText="1"/>
    </xf>
    <xf numFmtId="0" fontId="15" fillId="8" borderId="88" xfId="0" applyFont="1" applyFill="1" applyBorder="1" applyAlignment="1">
      <alignment horizontal="center" vertical="center" wrapText="1"/>
    </xf>
    <xf numFmtId="4" fontId="15" fillId="8" borderId="116" xfId="0" applyNumberFormat="1" applyFont="1" applyFill="1" applyBorder="1" applyAlignment="1">
      <alignment horizontal="center" vertical="center" wrapText="1"/>
    </xf>
    <xf numFmtId="4" fontId="15" fillId="8" borderId="114" xfId="0" applyNumberFormat="1" applyFont="1" applyFill="1" applyBorder="1" applyAlignment="1">
      <alignment horizontal="center" vertical="center" wrapText="1"/>
    </xf>
    <xf numFmtId="0" fontId="91" fillId="0" borderId="0" xfId="0" applyFont="1" applyAlignment="1">
      <alignment horizontal="center"/>
    </xf>
    <xf numFmtId="0" fontId="15" fillId="8" borderId="116" xfId="0" applyFont="1" applyFill="1" applyBorder="1" applyAlignment="1">
      <alignment horizontal="center" vertical="center"/>
    </xf>
    <xf numFmtId="0" fontId="15" fillId="8" borderId="111" xfId="0" applyFont="1" applyFill="1" applyBorder="1" applyAlignment="1">
      <alignment horizontal="center" vertical="center"/>
    </xf>
    <xf numFmtId="0" fontId="15" fillId="8" borderId="114" xfId="0" applyFont="1" applyFill="1" applyBorder="1" applyAlignment="1">
      <alignment horizontal="center" vertical="center"/>
    </xf>
    <xf numFmtId="0" fontId="15" fillId="0" borderId="0" xfId="0" applyFont="1"/>
    <xf numFmtId="0" fontId="15" fillId="8" borderId="127" xfId="0" applyFont="1" applyFill="1" applyBorder="1" applyAlignment="1">
      <alignment horizontal="center" vertical="center"/>
    </xf>
    <xf numFmtId="0" fontId="15" fillId="8" borderId="48" xfId="0" applyFont="1" applyFill="1" applyBorder="1" applyAlignment="1">
      <alignment horizontal="center" vertical="center"/>
    </xf>
    <xf numFmtId="0" fontId="15" fillId="8" borderId="128" xfId="0" applyFont="1" applyFill="1" applyBorder="1" applyAlignment="1">
      <alignment horizontal="center" vertical="center"/>
    </xf>
    <xf numFmtId="0" fontId="15" fillId="8" borderId="49" xfId="0" applyFont="1" applyFill="1" applyBorder="1" applyAlignment="1">
      <alignment horizontal="center" vertical="center"/>
    </xf>
    <xf numFmtId="49" fontId="15" fillId="8" borderId="43" xfId="0" applyNumberFormat="1" applyFont="1" applyFill="1" applyBorder="1" applyAlignment="1">
      <alignment horizontal="center" vertical="center" wrapText="1"/>
    </xf>
    <xf numFmtId="49" fontId="15" fillId="8" borderId="86" xfId="0" applyNumberFormat="1" applyFont="1" applyFill="1" applyBorder="1" applyAlignment="1">
      <alignment horizontal="center" vertical="center" wrapText="1"/>
    </xf>
    <xf numFmtId="166" fontId="15" fillId="8" borderId="124" xfId="0" applyNumberFormat="1" applyFont="1" applyFill="1" applyBorder="1" applyAlignment="1">
      <alignment horizontal="center" vertical="center" wrapText="1"/>
    </xf>
    <xf numFmtId="166" fontId="15" fillId="8" borderId="111" xfId="0" applyNumberFormat="1" applyFont="1" applyFill="1" applyBorder="1" applyAlignment="1">
      <alignment horizontal="center" vertical="center" wrapText="1"/>
    </xf>
    <xf numFmtId="166" fontId="15" fillId="8" borderId="125" xfId="0" applyNumberFormat="1" applyFont="1" applyFill="1" applyBorder="1" applyAlignment="1">
      <alignment horizontal="center" vertical="center" wrapText="1"/>
    </xf>
    <xf numFmtId="166" fontId="15" fillId="8" borderId="12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7" borderId="27" xfId="0" applyFont="1" applyFill="1" applyBorder="1" applyAlignment="1">
      <alignment horizontal="center" vertical="center"/>
    </xf>
    <xf numFmtId="0" fontId="5" fillId="7" borderId="149" xfId="0" applyFont="1" applyFill="1" applyBorder="1" applyAlignment="1">
      <alignment horizontal="center" vertical="center"/>
    </xf>
    <xf numFmtId="168" fontId="5" fillId="7" borderId="131" xfId="0" applyNumberFormat="1" applyFont="1" applyFill="1" applyBorder="1" applyAlignment="1">
      <alignment horizontal="center" wrapText="1"/>
    </xf>
    <xf numFmtId="168" fontId="5" fillId="7" borderId="86" xfId="0" applyNumberFormat="1" applyFont="1" applyFill="1" applyBorder="1" applyAlignment="1">
      <alignment horizontal="center" wrapText="1"/>
    </xf>
    <xf numFmtId="4" fontId="5" fillId="7" borderId="145" xfId="0" applyNumberFormat="1" applyFont="1" applyFill="1" applyBorder="1" applyAlignment="1">
      <alignment horizontal="center" wrapText="1"/>
    </xf>
    <xf numFmtId="4" fontId="5" fillId="7" borderId="146" xfId="0" applyNumberFormat="1" applyFont="1" applyFill="1" applyBorder="1" applyAlignment="1">
      <alignment horizontal="center" wrapText="1"/>
    </xf>
    <xf numFmtId="4" fontId="5" fillId="7" borderId="131" xfId="0" applyNumberFormat="1" applyFont="1" applyFill="1" applyBorder="1" applyAlignment="1">
      <alignment horizontal="center" vertical="center" wrapText="1"/>
    </xf>
    <xf numFmtId="4" fontId="5" fillId="7" borderId="148" xfId="0" applyNumberFormat="1" applyFont="1" applyFill="1" applyBorder="1" applyAlignment="1">
      <alignment horizontal="center" vertical="center" wrapText="1"/>
    </xf>
    <xf numFmtId="0" fontId="5" fillId="7" borderId="130" xfId="0" applyFont="1" applyFill="1" applyBorder="1" applyAlignment="1">
      <alignment horizontal="center" vertical="center" wrapText="1"/>
    </xf>
    <xf numFmtId="0" fontId="5" fillId="7" borderId="147" xfId="0" applyFont="1" applyFill="1" applyBorder="1" applyAlignment="1">
      <alignment horizontal="center" vertical="center" wrapText="1"/>
    </xf>
    <xf numFmtId="0" fontId="5" fillId="7" borderId="131" xfId="0" applyFont="1" applyFill="1" applyBorder="1" applyAlignment="1">
      <alignment horizontal="center" vertical="center" wrapText="1"/>
    </xf>
    <xf numFmtId="0" fontId="5" fillId="7" borderId="148" xfId="0" applyFont="1" applyFill="1" applyBorder="1" applyAlignment="1">
      <alignment horizontal="center" vertical="center" wrapText="1"/>
    </xf>
    <xf numFmtId="166" fontId="15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7" borderId="13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137" xfId="0" applyFont="1" applyFill="1" applyBorder="1" applyAlignment="1">
      <alignment horizontal="center"/>
    </xf>
    <xf numFmtId="0" fontId="5" fillId="7" borderId="20" xfId="0" applyFont="1" applyFill="1" applyBorder="1" applyAlignment="1">
      <alignment horizontal="center"/>
    </xf>
    <xf numFmtId="166" fontId="16" fillId="0" borderId="0" xfId="0" applyNumberFormat="1" applyFont="1" applyAlignment="1">
      <alignment horizontal="center" vertical="center"/>
    </xf>
    <xf numFmtId="0" fontId="5" fillId="7" borderId="26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7" borderId="77" xfId="0" applyFont="1" applyFill="1" applyBorder="1" applyAlignment="1">
      <alignment horizontal="center" vertical="center" wrapText="1"/>
    </xf>
    <xf numFmtId="0" fontId="5" fillId="7" borderId="71" xfId="0" applyFont="1" applyFill="1" applyBorder="1" applyAlignment="1">
      <alignment horizontal="center" vertical="center" wrapText="1"/>
    </xf>
  </cellXfs>
  <cellStyles count="7">
    <cellStyle name="Euro" xfId="2" xr:uid="{00000000-0005-0000-0000-000000000000}"/>
    <cellStyle name="Moneda" xfId="1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323DC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00CC"/>
      <color rgb="FF0066CC"/>
      <color rgb="FFFFFF99"/>
      <color rgb="FF062948"/>
      <color rgb="FF000099"/>
      <color rgb="FF000066"/>
      <color rgb="FFFFCCFF"/>
      <color rgb="FF0033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106680</xdr:rowOff>
    </xdr:from>
    <xdr:to>
      <xdr:col>5</xdr:col>
      <xdr:colOff>30480</xdr:colOff>
      <xdr:row>2</xdr:row>
      <xdr:rowOff>236220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268605"/>
          <a:ext cx="5574030" cy="2914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A" sz="1400" b="1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rPr>
            <a:t>RESUMEN DEL PRESUPUESTO AL MES DE</a:t>
          </a:r>
          <a:r>
            <a:rPr lang="es-PA" sz="1400" b="1" baseline="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rPr>
            <a:t>  JULIO </a:t>
          </a:r>
          <a:r>
            <a:rPr lang="es-PA" sz="1400" b="1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rPr>
            <a:t>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0" name="Line 1">
          <a:extLst>
            <a:ext uri="{FF2B5EF4-FFF2-40B4-BE49-F238E27FC236}">
              <a16:creationId xmlns:a16="http://schemas.microsoft.com/office/drawing/2014/main" id="{00000000-0008-0000-0C00-0000A4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1" name="Line 1">
          <a:extLst>
            <a:ext uri="{FF2B5EF4-FFF2-40B4-BE49-F238E27FC236}">
              <a16:creationId xmlns:a16="http://schemas.microsoft.com/office/drawing/2014/main" id="{00000000-0008-0000-0C00-0000A5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2" name="Line 1">
          <a:extLst>
            <a:ext uri="{FF2B5EF4-FFF2-40B4-BE49-F238E27FC236}">
              <a16:creationId xmlns:a16="http://schemas.microsoft.com/office/drawing/2014/main" id="{00000000-0008-0000-0C00-0000A6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3" name="Line 1">
          <a:extLst>
            <a:ext uri="{FF2B5EF4-FFF2-40B4-BE49-F238E27FC236}">
              <a16:creationId xmlns:a16="http://schemas.microsoft.com/office/drawing/2014/main" id="{00000000-0008-0000-0C00-0000A7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4" name="Line 1">
          <a:extLst>
            <a:ext uri="{FF2B5EF4-FFF2-40B4-BE49-F238E27FC236}">
              <a16:creationId xmlns:a16="http://schemas.microsoft.com/office/drawing/2014/main" id="{00000000-0008-0000-0C00-0000A8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5" name="Line 1">
          <a:extLst>
            <a:ext uri="{FF2B5EF4-FFF2-40B4-BE49-F238E27FC236}">
              <a16:creationId xmlns:a16="http://schemas.microsoft.com/office/drawing/2014/main" id="{00000000-0008-0000-0C00-0000A9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39</xdr:row>
      <xdr:rowOff>0</xdr:rowOff>
    </xdr:from>
    <xdr:to>
      <xdr:col>0</xdr:col>
      <xdr:colOff>238125</xdr:colOff>
      <xdr:row>40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8BC60000}"/>
            </a:ext>
          </a:extLst>
        </xdr:cNvPr>
        <xdr:cNvSpPr txBox="1">
          <a:spLocks noChangeArrowheads="1"/>
        </xdr:cNvSpPr>
      </xdr:nvSpPr>
      <xdr:spPr>
        <a:xfrm>
          <a:off x="133350" y="906780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53</xdr:row>
      <xdr:rowOff>209550</xdr:rowOff>
    </xdr:from>
    <xdr:to>
      <xdr:col>11</xdr:col>
      <xdr:colOff>771525</xdr:colOff>
      <xdr:row>55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104775" y="11446510"/>
          <a:ext cx="8963025" cy="281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A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</xdr:row>
      <xdr:rowOff>11906</xdr:rowOff>
    </xdr:from>
    <xdr:to>
      <xdr:col>3</xdr:col>
      <xdr:colOff>752475</xdr:colOff>
      <xdr:row>53</xdr:row>
      <xdr:rowOff>57150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0" y="7381875"/>
          <a:ext cx="6884194" cy="5453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pre05\COPIA%20MAYRA\EJECUCION%20PRESUP%20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6" tint="0.59999389629810485"/>
  </sheetPr>
  <dimension ref="A1:H35"/>
  <sheetViews>
    <sheetView showGridLines="0" showZeros="0" topLeftCell="A4" workbookViewId="0">
      <selection activeCell="E31" sqref="E31"/>
    </sheetView>
  </sheetViews>
  <sheetFormatPr baseColWidth="10" defaultColWidth="11.42578125" defaultRowHeight="12.75"/>
  <cols>
    <col min="1" max="1" width="35.7109375" style="5" customWidth="1"/>
    <col min="2" max="2" width="15.28515625" customWidth="1"/>
    <col min="3" max="3" width="5" hidden="1" customWidth="1"/>
    <col min="4" max="4" width="16" customWidth="1"/>
    <col min="5" max="5" width="16.7109375" customWidth="1"/>
  </cols>
  <sheetData>
    <row r="1" spans="1:7">
      <c r="A1"/>
    </row>
    <row r="2" spans="1:7">
      <c r="A2"/>
    </row>
    <row r="3" spans="1:7" ht="31.9" customHeight="1">
      <c r="A3"/>
    </row>
    <row r="4" spans="1:7" ht="6.95" customHeight="1">
      <c r="A4" s="695" t="s">
        <v>0</v>
      </c>
      <c r="B4" s="231"/>
      <c r="C4" s="231"/>
      <c r="D4" s="231"/>
      <c r="E4" s="231"/>
    </row>
    <row r="5" spans="1:7">
      <c r="A5" s="696"/>
      <c r="B5" s="692" t="s">
        <v>1</v>
      </c>
      <c r="C5" s="693"/>
      <c r="D5" s="693"/>
      <c r="E5" s="693"/>
    </row>
    <row r="6" spans="1:7" ht="20.25" customHeight="1">
      <c r="A6" s="696"/>
      <c r="B6" s="232" t="s">
        <v>2</v>
      </c>
      <c r="C6" s="232" t="s">
        <v>3</v>
      </c>
      <c r="D6" s="233" t="s">
        <v>4</v>
      </c>
      <c r="E6" s="232" t="s">
        <v>5</v>
      </c>
    </row>
    <row r="7" spans="1:7" ht="6.6" customHeight="1">
      <c r="A7" s="697"/>
      <c r="B7" s="234"/>
      <c r="C7" s="234"/>
      <c r="D7" s="235"/>
      <c r="E7" s="234"/>
    </row>
    <row r="8" spans="1:7" ht="13.15" customHeight="1">
      <c r="A8" s="6"/>
      <c r="B8" s="77"/>
      <c r="C8" s="77"/>
      <c r="D8" s="149"/>
    </row>
    <row r="9" spans="1:7" ht="24.6" customHeight="1">
      <c r="A9" s="150" t="s">
        <v>6</v>
      </c>
      <c r="B9" s="151">
        <v>179349116</v>
      </c>
      <c r="C9" s="151">
        <v>0</v>
      </c>
      <c r="D9" s="152">
        <v>179349116</v>
      </c>
      <c r="E9" s="151">
        <v>77350475.979999989</v>
      </c>
    </row>
    <row r="10" spans="1:7" ht="15">
      <c r="A10" s="153"/>
      <c r="B10" s="154"/>
      <c r="C10" s="155"/>
      <c r="D10" s="154"/>
      <c r="E10" s="155"/>
    </row>
    <row r="11" spans="1:7">
      <c r="A11" s="156" t="s">
        <v>7</v>
      </c>
      <c r="B11" s="157">
        <v>133140570</v>
      </c>
      <c r="C11" s="158"/>
      <c r="D11" s="157">
        <v>133140570</v>
      </c>
      <c r="E11" s="158">
        <v>67162238.979999989</v>
      </c>
    </row>
    <row r="12" spans="1:7">
      <c r="A12" s="156"/>
      <c r="B12" s="157"/>
      <c r="C12" s="158"/>
      <c r="D12" s="157"/>
      <c r="E12" s="158"/>
      <c r="F12" s="159"/>
    </row>
    <row r="13" spans="1:7">
      <c r="A13" s="156" t="s">
        <v>8</v>
      </c>
      <c r="B13" s="157">
        <v>46208546</v>
      </c>
      <c r="C13" s="158"/>
      <c r="D13" s="157">
        <v>46208546</v>
      </c>
      <c r="E13" s="405">
        <v>10188237</v>
      </c>
      <c r="G13" s="2"/>
    </row>
    <row r="14" spans="1:7" ht="15">
      <c r="A14" s="153"/>
      <c r="B14" s="160"/>
      <c r="C14" s="161"/>
      <c r="D14" s="160"/>
      <c r="E14" s="161"/>
    </row>
    <row r="15" spans="1:7" ht="15">
      <c r="A15" s="153"/>
      <c r="B15" s="160"/>
      <c r="C15" s="161"/>
      <c r="D15" s="160"/>
      <c r="E15" s="161"/>
    </row>
    <row r="16" spans="1:7" ht="22.15" customHeight="1">
      <c r="A16" s="150" t="s">
        <v>9</v>
      </c>
      <c r="B16" s="162">
        <v>179349116</v>
      </c>
      <c r="C16" s="163">
        <v>0</v>
      </c>
      <c r="D16" s="162">
        <v>179349116</v>
      </c>
      <c r="E16" s="163">
        <v>88184543.339999989</v>
      </c>
    </row>
    <row r="17" spans="1:8" ht="16.899999999999999" customHeight="1">
      <c r="A17" s="153"/>
      <c r="B17" s="160"/>
      <c r="C17" s="161"/>
      <c r="D17" s="160"/>
      <c r="E17" s="161"/>
    </row>
    <row r="18" spans="1:8" ht="24.6" customHeight="1">
      <c r="A18" s="164" t="s">
        <v>10</v>
      </c>
      <c r="B18" s="165">
        <v>133140570</v>
      </c>
      <c r="C18" s="165">
        <v>0</v>
      </c>
      <c r="D18" s="166">
        <v>133065570</v>
      </c>
      <c r="E18" s="165">
        <v>72531692.039999992</v>
      </c>
      <c r="F18" s="2" t="s">
        <v>11</v>
      </c>
      <c r="H18" t="s">
        <v>12</v>
      </c>
    </row>
    <row r="19" spans="1:8" ht="22.5" customHeight="1">
      <c r="A19" s="6" t="s">
        <v>13</v>
      </c>
      <c r="B19" s="158">
        <v>46252935</v>
      </c>
      <c r="C19" s="158"/>
      <c r="D19" s="157">
        <v>46795333</v>
      </c>
      <c r="E19" s="158">
        <v>25169906.429999996</v>
      </c>
      <c r="H19" t="s">
        <v>12</v>
      </c>
    </row>
    <row r="20" spans="1:8">
      <c r="A20" s="6"/>
      <c r="B20" s="158">
        <v>0</v>
      </c>
      <c r="C20" s="158"/>
      <c r="D20" s="157"/>
      <c r="E20" s="158">
        <v>0</v>
      </c>
      <c r="H20" t="s">
        <v>12</v>
      </c>
    </row>
    <row r="21" spans="1:8">
      <c r="A21" s="6" t="s">
        <v>14</v>
      </c>
      <c r="B21" s="158">
        <v>71448026</v>
      </c>
      <c r="C21" s="158"/>
      <c r="D21" s="157">
        <v>71754720</v>
      </c>
      <c r="E21" s="158">
        <v>39781158.670000002</v>
      </c>
      <c r="H21" t="s">
        <v>12</v>
      </c>
    </row>
    <row r="22" spans="1:8">
      <c r="A22" s="6" t="s">
        <v>12</v>
      </c>
      <c r="B22" s="158">
        <v>0</v>
      </c>
      <c r="C22" s="158"/>
      <c r="D22" s="157"/>
      <c r="E22" s="158">
        <v>0</v>
      </c>
      <c r="H22" t="s">
        <v>12</v>
      </c>
    </row>
    <row r="23" spans="1:8">
      <c r="A23" s="6" t="s">
        <v>15</v>
      </c>
      <c r="B23" s="158">
        <v>15439609</v>
      </c>
      <c r="C23" s="158"/>
      <c r="D23" s="157">
        <v>14515517</v>
      </c>
      <c r="E23" s="158">
        <v>7580626.9400000004</v>
      </c>
    </row>
    <row r="24" spans="1:8" ht="27.6" customHeight="1">
      <c r="A24" s="153"/>
      <c r="B24" s="161"/>
      <c r="C24" s="161"/>
      <c r="D24" s="160"/>
      <c r="E24" s="161"/>
    </row>
    <row r="25" spans="1:8" ht="21" customHeight="1">
      <c r="A25" s="164" t="s">
        <v>16</v>
      </c>
      <c r="B25" s="165">
        <v>46208546</v>
      </c>
      <c r="C25" s="165">
        <v>0</v>
      </c>
      <c r="D25" s="166">
        <v>46283546</v>
      </c>
      <c r="E25" s="165">
        <v>15652851.300000001</v>
      </c>
      <c r="F25" s="2" t="s">
        <v>12</v>
      </c>
    </row>
    <row r="26" spans="1:8" ht="23.25" customHeight="1">
      <c r="A26" s="6" t="s">
        <v>17</v>
      </c>
      <c r="B26" s="158">
        <v>39203856</v>
      </c>
      <c r="C26" s="158"/>
      <c r="D26" s="157">
        <v>26234525</v>
      </c>
      <c r="E26" s="158">
        <v>6518477.5499999998</v>
      </c>
    </row>
    <row r="27" spans="1:8">
      <c r="A27" s="6"/>
      <c r="B27" s="158"/>
      <c r="C27" s="158"/>
      <c r="D27" s="157"/>
      <c r="E27" s="158" t="s">
        <v>12</v>
      </c>
    </row>
    <row r="28" spans="1:8">
      <c r="A28" s="612" t="s">
        <v>326</v>
      </c>
      <c r="B28" s="158">
        <v>1955170</v>
      </c>
      <c r="C28" s="158"/>
      <c r="D28" s="157">
        <v>13818733</v>
      </c>
      <c r="E28" s="158">
        <v>5231706.3</v>
      </c>
    </row>
    <row r="29" spans="1:8">
      <c r="A29" s="6"/>
      <c r="B29" s="2"/>
      <c r="C29" s="2"/>
      <c r="D29" s="167"/>
      <c r="E29" s="2" t="s">
        <v>12</v>
      </c>
    </row>
    <row r="30" spans="1:8">
      <c r="A30" s="6" t="s">
        <v>18</v>
      </c>
      <c r="B30" s="158">
        <v>3949520</v>
      </c>
      <c r="C30" s="158"/>
      <c r="D30" s="157">
        <v>4460296</v>
      </c>
      <c r="E30" s="158">
        <v>2936785.97</v>
      </c>
    </row>
    <row r="31" spans="1:8">
      <c r="A31" s="6"/>
      <c r="B31" s="157"/>
      <c r="C31" s="158"/>
      <c r="D31" s="157"/>
      <c r="E31" s="158"/>
    </row>
    <row r="32" spans="1:8">
      <c r="A32" s="6" t="s">
        <v>300</v>
      </c>
      <c r="B32" s="158">
        <v>1100000</v>
      </c>
      <c r="C32" s="158">
        <v>1100000</v>
      </c>
      <c r="D32" s="157">
        <v>1769992</v>
      </c>
      <c r="E32" s="158">
        <v>965881.48</v>
      </c>
    </row>
    <row r="33" spans="1:5" ht="15">
      <c r="A33" s="153"/>
      <c r="B33" s="237"/>
      <c r="C33" s="18"/>
      <c r="D33" s="168"/>
      <c r="E33" s="169"/>
    </row>
    <row r="34" spans="1:5">
      <c r="A34" s="36"/>
      <c r="B34" s="36"/>
      <c r="C34" s="36"/>
      <c r="D34" s="36"/>
      <c r="E34" s="36"/>
    </row>
    <row r="35" spans="1:5">
      <c r="A35" s="694" t="s">
        <v>19</v>
      </c>
      <c r="B35" s="694"/>
    </row>
  </sheetData>
  <mergeCells count="3">
    <mergeCell ref="B5:E5"/>
    <mergeCell ref="A35:B35"/>
    <mergeCell ref="A4:A7"/>
  </mergeCells>
  <pageMargins left="0.94488188976377996" right="0.74803149606299202" top="0.98425196850393704" bottom="0.98425196850393704" header="0" footer="0"/>
  <pageSetup scale="8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0">
    <tabColor theme="6" tint="0.59999389629810485"/>
    <pageSetUpPr fitToPage="1"/>
  </sheetPr>
  <dimension ref="A1:R407"/>
  <sheetViews>
    <sheetView showGridLines="0" showZeros="0" tabSelected="1" workbookViewId="0">
      <selection activeCell="U21" sqref="U21"/>
    </sheetView>
  </sheetViews>
  <sheetFormatPr baseColWidth="10" defaultColWidth="11.42578125" defaultRowHeight="13.5"/>
  <cols>
    <col min="1" max="1" width="6.140625" style="1" customWidth="1"/>
    <col min="2" max="2" width="51.140625" style="440" customWidth="1"/>
    <col min="3" max="3" width="13.7109375" customWidth="1"/>
    <col min="4" max="4" width="0.140625" hidden="1" customWidth="1"/>
    <col min="5" max="5" width="14.140625" customWidth="1"/>
    <col min="6" max="6" width="14.7109375" customWidth="1"/>
    <col min="7" max="7" width="13.140625" hidden="1" customWidth="1"/>
    <col min="8" max="8" width="14.5703125" hidden="1" customWidth="1"/>
    <col min="9" max="9" width="16.5703125" customWidth="1"/>
    <col min="10" max="10" width="14" customWidth="1"/>
    <col min="11" max="11" width="13.140625" customWidth="1"/>
    <col min="12" max="12" width="14.5703125" customWidth="1"/>
    <col min="13" max="13" width="10.85546875" hidden="1" customWidth="1"/>
    <col min="14" max="14" width="8.85546875" style="8" hidden="1" customWidth="1"/>
    <col min="15" max="15" width="15.42578125" hidden="1" customWidth="1"/>
    <col min="16" max="16" width="13.28515625" style="3" customWidth="1"/>
    <col min="17" max="17" width="0.140625" hidden="1" customWidth="1"/>
    <col min="18" max="18" width="26" hidden="1" customWidth="1"/>
  </cols>
  <sheetData>
    <row r="1" spans="1:18" ht="17.100000000000001" customHeight="1">
      <c r="A1" s="790" t="s">
        <v>55</v>
      </c>
      <c r="B1" s="790"/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</row>
    <row r="2" spans="1:18" ht="17.100000000000001" customHeight="1">
      <c r="A2" s="706" t="s">
        <v>56</v>
      </c>
      <c r="B2" s="706"/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706"/>
    </row>
    <row r="3" spans="1:18" ht="17.100000000000001" customHeight="1">
      <c r="A3" s="707" t="s">
        <v>253</v>
      </c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  <c r="M3" s="707"/>
      <c r="N3" s="707"/>
      <c r="O3" s="707"/>
      <c r="P3" s="707"/>
    </row>
    <row r="4" spans="1:18" ht="17.100000000000001" customHeight="1">
      <c r="A4" s="791" t="s">
        <v>395</v>
      </c>
      <c r="B4" s="791"/>
      <c r="C4" s="791"/>
      <c r="D4" s="791"/>
      <c r="E4" s="791"/>
      <c r="F4" s="791"/>
      <c r="G4" s="791"/>
      <c r="H4" s="791"/>
      <c r="I4" s="791"/>
      <c r="J4" s="791"/>
      <c r="K4" s="791"/>
      <c r="L4" s="791"/>
      <c r="M4" s="791"/>
      <c r="N4" s="791"/>
      <c r="O4" s="791"/>
      <c r="P4" s="791"/>
    </row>
    <row r="5" spans="1:18" ht="3" hidden="1" customHeight="1">
      <c r="A5" s="476"/>
      <c r="B5" s="43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8"/>
      <c r="P5" s="191"/>
    </row>
    <row r="6" spans="1:18" ht="10.9" customHeight="1">
      <c r="A6" s="476"/>
      <c r="B6" s="43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8"/>
      <c r="P6" s="191"/>
    </row>
    <row r="7" spans="1:18" ht="16.5" customHeight="1">
      <c r="A7" s="792" t="s">
        <v>169</v>
      </c>
      <c r="B7" s="794" t="s">
        <v>0</v>
      </c>
      <c r="C7" s="796" t="s">
        <v>44</v>
      </c>
      <c r="D7" s="797"/>
      <c r="E7" s="797"/>
      <c r="F7" s="797"/>
      <c r="G7" s="797"/>
      <c r="H7" s="798"/>
      <c r="I7" s="797"/>
      <c r="J7" s="797"/>
      <c r="K7" s="799"/>
      <c r="L7" s="801" t="s">
        <v>36</v>
      </c>
      <c r="M7" s="226"/>
      <c r="N7" s="226"/>
      <c r="O7" s="803" t="s">
        <v>226</v>
      </c>
      <c r="P7" s="801" t="s">
        <v>37</v>
      </c>
    </row>
    <row r="8" spans="1:18" ht="27" customHeight="1">
      <c r="A8" s="793"/>
      <c r="B8" s="795"/>
      <c r="C8" s="206" t="s">
        <v>2</v>
      </c>
      <c r="D8" s="206" t="s">
        <v>284</v>
      </c>
      <c r="E8" s="206" t="s">
        <v>3</v>
      </c>
      <c r="F8" s="207" t="s">
        <v>23</v>
      </c>
      <c r="G8" s="227" t="s">
        <v>60</v>
      </c>
      <c r="H8" s="577" t="s">
        <v>323</v>
      </c>
      <c r="I8" s="228" t="s">
        <v>324</v>
      </c>
      <c r="J8" s="229" t="s">
        <v>42</v>
      </c>
      <c r="K8" s="229" t="s">
        <v>38</v>
      </c>
      <c r="L8" s="802"/>
      <c r="M8" s="230"/>
      <c r="N8" s="230"/>
      <c r="O8" s="804"/>
      <c r="P8" s="802"/>
    </row>
    <row r="9" spans="1:18" ht="23.25" customHeight="1">
      <c r="A9" s="415" t="s">
        <v>170</v>
      </c>
      <c r="B9" s="432" t="s">
        <v>171</v>
      </c>
      <c r="C9" s="428">
        <v>208467</v>
      </c>
      <c r="D9" s="428">
        <v>0</v>
      </c>
      <c r="E9" s="428">
        <v>2965960</v>
      </c>
      <c r="F9" s="428">
        <v>2915350</v>
      </c>
      <c r="G9" s="428">
        <v>24073.93</v>
      </c>
      <c r="H9" s="678"/>
      <c r="I9" s="428">
        <v>151951.31</v>
      </c>
      <c r="J9" s="428">
        <v>151951.31</v>
      </c>
      <c r="K9" s="428">
        <v>148000.20000000001</v>
      </c>
      <c r="L9" s="428">
        <v>2763398.69</v>
      </c>
      <c r="M9" s="428" t="e">
        <v>#REF!</v>
      </c>
      <c r="N9" s="428" t="e">
        <v>#REF!</v>
      </c>
      <c r="O9" s="428">
        <v>2814008.69</v>
      </c>
      <c r="P9" s="208">
        <v>5.2121120963177665</v>
      </c>
      <c r="R9" s="336">
        <v>151951.31</v>
      </c>
    </row>
    <row r="10" spans="1:18" ht="18" customHeight="1">
      <c r="A10" s="474" t="s">
        <v>172</v>
      </c>
      <c r="B10" s="414" t="s">
        <v>173</v>
      </c>
      <c r="C10" s="446">
        <v>166800</v>
      </c>
      <c r="D10" s="446">
        <v>0</v>
      </c>
      <c r="E10" s="446">
        <v>2322302</v>
      </c>
      <c r="F10" s="446">
        <v>2278013</v>
      </c>
      <c r="G10" s="446">
        <v>15893</v>
      </c>
      <c r="H10" s="446"/>
      <c r="I10" s="446">
        <v>121014.59</v>
      </c>
      <c r="J10" s="446">
        <v>121014.59</v>
      </c>
      <c r="K10" s="446">
        <v>121014.59</v>
      </c>
      <c r="L10" s="446">
        <v>2156998.41</v>
      </c>
      <c r="M10" s="446" t="e">
        <v>#REF!</v>
      </c>
      <c r="N10" s="446" t="e">
        <v>#REF!</v>
      </c>
      <c r="O10" s="446">
        <v>2201287.41</v>
      </c>
      <c r="P10" s="442">
        <v>5.3122870677208605</v>
      </c>
      <c r="R10" s="336">
        <v>121014.59</v>
      </c>
    </row>
    <row r="11" spans="1:18" ht="18" hidden="1" customHeight="1">
      <c r="A11" s="477" t="s">
        <v>254</v>
      </c>
      <c r="B11" s="414" t="s">
        <v>255</v>
      </c>
      <c r="C11" s="446"/>
      <c r="D11" s="446"/>
      <c r="E11" s="446">
        <v>2322302</v>
      </c>
      <c r="F11" s="446">
        <v>2278013</v>
      </c>
      <c r="G11" s="446">
        <v>18637.560000000001</v>
      </c>
      <c r="H11" s="446"/>
      <c r="I11" s="446">
        <v>121014.59</v>
      </c>
      <c r="J11" s="446">
        <v>121014.59</v>
      </c>
      <c r="K11" s="446">
        <v>121014.59</v>
      </c>
      <c r="L11" s="446">
        <v>2156998.41</v>
      </c>
      <c r="M11" s="446" t="e">
        <v>#REF!</v>
      </c>
      <c r="N11" s="446" t="e">
        <v>#REF!</v>
      </c>
      <c r="O11" s="445">
        <v>2201287.41</v>
      </c>
      <c r="P11" s="442">
        <v>5.3122870677208605</v>
      </c>
      <c r="R11" s="336">
        <v>121014.59</v>
      </c>
    </row>
    <row r="12" spans="1:18" ht="0.75" hidden="1" customHeight="1">
      <c r="A12" s="477" t="s">
        <v>254</v>
      </c>
      <c r="B12" s="414" t="s">
        <v>305</v>
      </c>
      <c r="C12" s="446">
        <v>166800</v>
      </c>
      <c r="D12" s="446"/>
      <c r="E12" s="446">
        <v>2322302</v>
      </c>
      <c r="F12" s="446">
        <v>2278013</v>
      </c>
      <c r="G12" s="446">
        <v>15893</v>
      </c>
      <c r="H12" s="446"/>
      <c r="I12" s="446">
        <v>15893</v>
      </c>
      <c r="J12" s="446">
        <v>15893</v>
      </c>
      <c r="K12" s="446">
        <v>15893</v>
      </c>
      <c r="L12" s="446">
        <v>2262120</v>
      </c>
      <c r="M12" s="446"/>
      <c r="N12" s="446"/>
      <c r="O12" s="446">
        <v>2306409</v>
      </c>
      <c r="P12" s="442">
        <v>0.69766941628515733</v>
      </c>
      <c r="R12" s="336">
        <v>15893</v>
      </c>
    </row>
    <row r="13" spans="1:18" ht="15" customHeight="1">
      <c r="A13" s="477" t="s">
        <v>180</v>
      </c>
      <c r="B13" s="414" t="s">
        <v>346</v>
      </c>
      <c r="C13" s="446">
        <v>13902</v>
      </c>
      <c r="D13" s="445"/>
      <c r="E13" s="446">
        <v>245671</v>
      </c>
      <c r="F13" s="446">
        <v>245671</v>
      </c>
      <c r="G13" s="446">
        <v>5126.6499999999996</v>
      </c>
      <c r="H13" s="446"/>
      <c r="I13" s="446">
        <v>10765.38</v>
      </c>
      <c r="J13" s="446">
        <v>10765.38</v>
      </c>
      <c r="K13" s="446">
        <v>10765.38</v>
      </c>
      <c r="L13" s="446">
        <v>234905.62</v>
      </c>
      <c r="M13" s="446" t="e">
        <v>#REF!</v>
      </c>
      <c r="N13" s="446" t="e">
        <v>#REF!</v>
      </c>
      <c r="O13" s="446">
        <v>234905.62</v>
      </c>
      <c r="P13" s="442">
        <v>4.3820312531800658</v>
      </c>
      <c r="R13" s="336">
        <v>10765.38</v>
      </c>
    </row>
    <row r="14" spans="1:18" ht="15" customHeight="1">
      <c r="A14" s="477" t="s">
        <v>181</v>
      </c>
      <c r="B14" s="430" t="s">
        <v>349</v>
      </c>
      <c r="C14" s="446">
        <v>27765</v>
      </c>
      <c r="D14" s="445"/>
      <c r="E14" s="446">
        <v>397987</v>
      </c>
      <c r="F14" s="446">
        <v>391666</v>
      </c>
      <c r="G14" s="446">
        <v>3054.28</v>
      </c>
      <c r="H14" s="446"/>
      <c r="I14" s="446">
        <v>20171.34</v>
      </c>
      <c r="J14" s="446">
        <v>20171.34</v>
      </c>
      <c r="K14" s="446">
        <v>16220.229999999998</v>
      </c>
      <c r="L14" s="446">
        <v>371494.66</v>
      </c>
      <c r="M14" s="446" t="e">
        <v>#REF!</v>
      </c>
      <c r="N14" s="446" t="e">
        <v>#REF!</v>
      </c>
      <c r="O14" s="446">
        <v>377815.66</v>
      </c>
      <c r="P14" s="442">
        <v>5.1501381278946861</v>
      </c>
      <c r="R14" s="336">
        <v>20171.34</v>
      </c>
    </row>
    <row r="15" spans="1:18" ht="18" customHeight="1">
      <c r="A15" s="478" t="s">
        <v>184</v>
      </c>
      <c r="B15" s="433" t="s">
        <v>348</v>
      </c>
      <c r="C15" s="429">
        <v>35516907</v>
      </c>
      <c r="D15" s="429">
        <v>0</v>
      </c>
      <c r="E15" s="429">
        <v>16494107</v>
      </c>
      <c r="F15" s="429">
        <v>9410726</v>
      </c>
      <c r="G15" s="429">
        <v>745541.48</v>
      </c>
      <c r="H15" s="429">
        <v>932700.96</v>
      </c>
      <c r="I15" s="429">
        <v>2629632.0300000003</v>
      </c>
      <c r="J15" s="429">
        <v>1687742.7899999998</v>
      </c>
      <c r="K15" s="429">
        <v>728861.1399999999</v>
      </c>
      <c r="L15" s="429">
        <v>6781093.9699999997</v>
      </c>
      <c r="M15" s="429" t="e">
        <v>#REF!</v>
      </c>
      <c r="N15" s="429" t="e">
        <v>#REF!</v>
      </c>
      <c r="O15" s="429">
        <v>13864474.969999999</v>
      </c>
      <c r="P15" s="416">
        <v>27.942924169718687</v>
      </c>
      <c r="R15" s="336">
        <v>2246520.08</v>
      </c>
    </row>
    <row r="16" spans="1:18" ht="15" customHeight="1">
      <c r="A16" s="474">
        <v>100</v>
      </c>
      <c r="B16" s="414" t="s">
        <v>185</v>
      </c>
      <c r="C16" s="445"/>
      <c r="D16" s="445"/>
      <c r="E16" s="446">
        <v>9300</v>
      </c>
      <c r="F16" s="446">
        <v>9300</v>
      </c>
      <c r="G16" s="445"/>
      <c r="H16" s="446">
        <v>5611.07</v>
      </c>
      <c r="I16" s="445"/>
      <c r="J16" s="445"/>
      <c r="K16" s="445"/>
      <c r="L16" s="446">
        <v>9300</v>
      </c>
      <c r="M16" s="445"/>
      <c r="N16" s="445"/>
      <c r="O16" s="446">
        <v>9300</v>
      </c>
      <c r="P16" s="442">
        <v>0</v>
      </c>
      <c r="R16" s="336"/>
    </row>
    <row r="17" spans="1:18" ht="18.75" customHeight="1">
      <c r="A17" s="474">
        <v>110</v>
      </c>
      <c r="B17" s="414" t="s">
        <v>256</v>
      </c>
      <c r="C17" s="445"/>
      <c r="D17" s="445"/>
      <c r="E17" s="446">
        <v>1180999</v>
      </c>
      <c r="F17" s="446">
        <v>1180999</v>
      </c>
      <c r="G17" s="446">
        <v>246027.25</v>
      </c>
      <c r="H17" s="446">
        <v>3953.65</v>
      </c>
      <c r="I17" s="446">
        <v>1098289.55</v>
      </c>
      <c r="J17" s="446">
        <v>1097679.1099999999</v>
      </c>
      <c r="K17" s="446">
        <v>495212.62</v>
      </c>
      <c r="L17" s="446">
        <v>82709.449999999953</v>
      </c>
      <c r="M17" s="446">
        <v>-851651.85999999987</v>
      </c>
      <c r="N17" s="446">
        <v>603076.93000000005</v>
      </c>
      <c r="O17" s="446">
        <v>82709.449999999953</v>
      </c>
      <c r="P17" s="442">
        <v>92.996653680485764</v>
      </c>
      <c r="R17" s="336">
        <v>750162.6</v>
      </c>
    </row>
    <row r="18" spans="1:18" ht="12.75" customHeight="1">
      <c r="A18" s="474">
        <v>120</v>
      </c>
      <c r="B18" s="414" t="s">
        <v>257</v>
      </c>
      <c r="C18" s="445"/>
      <c r="D18" s="445"/>
      <c r="E18" s="446">
        <v>10000</v>
      </c>
      <c r="F18" s="446">
        <v>10000</v>
      </c>
      <c r="G18" s="446">
        <v>0</v>
      </c>
      <c r="H18" s="446">
        <v>2329.39</v>
      </c>
      <c r="I18" s="446">
        <v>7383</v>
      </c>
      <c r="J18" s="446">
        <v>7383</v>
      </c>
      <c r="K18" s="446"/>
      <c r="L18" s="446">
        <v>2617</v>
      </c>
      <c r="M18" s="446" t="e">
        <v>#REF!</v>
      </c>
      <c r="N18" s="446" t="e">
        <v>#REF!</v>
      </c>
      <c r="O18" s="446">
        <v>2617</v>
      </c>
      <c r="P18" s="442">
        <v>73.83</v>
      </c>
      <c r="R18" s="336">
        <v>0</v>
      </c>
    </row>
    <row r="19" spans="1:18" ht="13.5" customHeight="1">
      <c r="A19" s="474">
        <v>130</v>
      </c>
      <c r="B19" s="414" t="s">
        <v>258</v>
      </c>
      <c r="C19" s="446"/>
      <c r="D19" s="446"/>
      <c r="E19" s="446">
        <v>12389</v>
      </c>
      <c r="F19" s="446">
        <v>12389</v>
      </c>
      <c r="G19" s="446">
        <v>0</v>
      </c>
      <c r="H19" s="446">
        <v>9630.9699999999993</v>
      </c>
      <c r="I19" s="446"/>
      <c r="J19" s="446"/>
      <c r="K19" s="679"/>
      <c r="L19" s="446">
        <v>12389</v>
      </c>
      <c r="M19" s="446"/>
      <c r="N19" s="446"/>
      <c r="O19" s="446">
        <v>12389</v>
      </c>
      <c r="P19" s="442">
        <v>0</v>
      </c>
      <c r="R19" s="336"/>
    </row>
    <row r="20" spans="1:18" ht="15" customHeight="1">
      <c r="A20" s="474" t="s">
        <v>189</v>
      </c>
      <c r="B20" s="430" t="s">
        <v>190</v>
      </c>
      <c r="C20" s="446"/>
      <c r="D20" s="446"/>
      <c r="E20" s="446">
        <v>14000</v>
      </c>
      <c r="F20" s="446">
        <v>14000</v>
      </c>
      <c r="G20" s="446">
        <v>0</v>
      </c>
      <c r="H20" s="446">
        <v>3953.65</v>
      </c>
      <c r="I20" s="446">
        <v>12375</v>
      </c>
      <c r="J20" s="446">
        <v>4000</v>
      </c>
      <c r="K20" s="446">
        <v>4000</v>
      </c>
      <c r="L20" s="446">
        <v>1625</v>
      </c>
      <c r="M20" s="446" t="e">
        <v>#REF!</v>
      </c>
      <c r="N20" s="446" t="e">
        <v>#REF!</v>
      </c>
      <c r="O20" s="446">
        <v>1625</v>
      </c>
      <c r="P20" s="442">
        <v>88.392857142857139</v>
      </c>
      <c r="R20" s="336">
        <v>0</v>
      </c>
    </row>
    <row r="21" spans="1:18" ht="12" customHeight="1">
      <c r="A21" s="474">
        <v>150</v>
      </c>
      <c r="B21" s="430" t="s">
        <v>287</v>
      </c>
      <c r="C21" s="446"/>
      <c r="D21" s="446"/>
      <c r="E21" s="446">
        <v>41100</v>
      </c>
      <c r="F21" s="446">
        <v>41100</v>
      </c>
      <c r="G21" s="446"/>
      <c r="H21" s="446">
        <v>19262.400000000001</v>
      </c>
      <c r="I21" s="446">
        <v>15227</v>
      </c>
      <c r="J21" s="446"/>
      <c r="K21" s="446"/>
      <c r="L21" s="446">
        <v>25873</v>
      </c>
      <c r="M21" s="446"/>
      <c r="N21" s="446"/>
      <c r="O21" s="446">
        <v>25873</v>
      </c>
      <c r="P21" s="442">
        <v>37.048661800486613</v>
      </c>
      <c r="R21" s="336"/>
    </row>
    <row r="22" spans="1:18" ht="15" customHeight="1">
      <c r="A22" s="474" t="s">
        <v>192</v>
      </c>
      <c r="B22" s="430" t="s">
        <v>308</v>
      </c>
      <c r="C22" s="446">
        <v>35316907</v>
      </c>
      <c r="D22" s="446"/>
      <c r="E22" s="446">
        <v>13683680</v>
      </c>
      <c r="F22" s="446">
        <v>6620299</v>
      </c>
      <c r="G22" s="446">
        <v>302228.45</v>
      </c>
      <c r="H22" s="446">
        <v>115498.45999999999</v>
      </c>
      <c r="I22" s="446">
        <v>820605.67</v>
      </c>
      <c r="J22" s="446">
        <v>413021.28</v>
      </c>
      <c r="K22" s="446">
        <v>209583.32</v>
      </c>
      <c r="L22" s="446">
        <v>5799693.3300000001</v>
      </c>
      <c r="M22" s="446" t="e">
        <v>#REF!</v>
      </c>
      <c r="N22" s="446" t="e">
        <v>#REF!</v>
      </c>
      <c r="O22" s="446">
        <v>12863074.33</v>
      </c>
      <c r="P22" s="442">
        <v>12.395296194325967</v>
      </c>
      <c r="R22" s="336">
        <v>820605.67</v>
      </c>
    </row>
    <row r="23" spans="1:18" ht="16.5" hidden="1" customHeight="1">
      <c r="A23" s="474">
        <v>170</v>
      </c>
      <c r="B23" s="430" t="s">
        <v>259</v>
      </c>
      <c r="C23" s="446">
        <v>3106</v>
      </c>
      <c r="D23" s="446"/>
      <c r="E23" s="446">
        <v>1180999</v>
      </c>
      <c r="F23" s="446">
        <v>1180999</v>
      </c>
      <c r="G23" s="446">
        <v>248532.41</v>
      </c>
      <c r="H23" s="446">
        <v>9630.9699999999993</v>
      </c>
      <c r="I23" s="446"/>
      <c r="J23" s="446"/>
      <c r="K23" s="446"/>
      <c r="L23" s="446">
        <v>1180999</v>
      </c>
      <c r="M23" s="446"/>
      <c r="N23" s="446"/>
      <c r="O23" s="446">
        <v>1180999</v>
      </c>
      <c r="P23" s="442"/>
      <c r="R23" s="336"/>
    </row>
    <row r="24" spans="1:18" ht="14.25" customHeight="1">
      <c r="A24" s="474" t="s">
        <v>193</v>
      </c>
      <c r="B24" s="430" t="s">
        <v>350</v>
      </c>
      <c r="C24" s="446">
        <v>200000</v>
      </c>
      <c r="D24" s="446"/>
      <c r="E24" s="446">
        <v>1412887</v>
      </c>
      <c r="F24" s="446">
        <v>1392887</v>
      </c>
      <c r="G24" s="446">
        <v>197285.78</v>
      </c>
      <c r="H24" s="446">
        <v>776415.02</v>
      </c>
      <c r="I24" s="446">
        <v>546000.02999999991</v>
      </c>
      <c r="J24" s="446">
        <v>35907.619999999995</v>
      </c>
      <c r="K24" s="446">
        <v>20065.2</v>
      </c>
      <c r="L24" s="446">
        <v>846886.97000000009</v>
      </c>
      <c r="M24" s="446" t="e">
        <v>#REF!</v>
      </c>
      <c r="N24" s="446" t="e">
        <v>#REF!</v>
      </c>
      <c r="O24" s="446">
        <v>866886.97000000009</v>
      </c>
      <c r="P24" s="442">
        <v>39.199161884632417</v>
      </c>
      <c r="R24" s="336">
        <v>546000.02999999991</v>
      </c>
    </row>
    <row r="25" spans="1:18" ht="14.25" customHeight="1">
      <c r="A25" s="474">
        <v>190</v>
      </c>
      <c r="B25" s="430" t="s">
        <v>351</v>
      </c>
      <c r="C25" s="446"/>
      <c r="D25" s="446"/>
      <c r="E25" s="446">
        <v>129752</v>
      </c>
      <c r="F25" s="446">
        <v>129752</v>
      </c>
      <c r="G25" s="446">
        <v>0</v>
      </c>
      <c r="H25" s="446">
        <v>0</v>
      </c>
      <c r="I25" s="446">
        <v>129751.78</v>
      </c>
      <c r="J25" s="680">
        <v>129751.78</v>
      </c>
      <c r="K25" s="446"/>
      <c r="L25" s="446">
        <v>0.22000000000116415</v>
      </c>
      <c r="M25" s="446"/>
      <c r="N25" s="446"/>
      <c r="O25" s="446">
        <v>0.22000000000116415</v>
      </c>
      <c r="P25" s="442">
        <v>99.999830445773469</v>
      </c>
      <c r="R25" s="336">
        <v>129751.78</v>
      </c>
    </row>
    <row r="26" spans="1:18" ht="15" hidden="1" customHeight="1">
      <c r="A26" s="479"/>
      <c r="B26" s="434"/>
      <c r="C26" s="447"/>
      <c r="D26" s="447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3"/>
      <c r="R26" s="336"/>
    </row>
    <row r="27" spans="1:18" ht="18" customHeight="1">
      <c r="A27" s="415" t="s">
        <v>194</v>
      </c>
      <c r="B27" s="432" t="s">
        <v>285</v>
      </c>
      <c r="C27" s="428">
        <v>693300</v>
      </c>
      <c r="D27" s="428">
        <v>0</v>
      </c>
      <c r="E27" s="428">
        <v>3535520</v>
      </c>
      <c r="F27" s="428">
        <v>3530220</v>
      </c>
      <c r="G27" s="428">
        <v>379865.3</v>
      </c>
      <c r="H27" s="429">
        <v>1803583.7599999998</v>
      </c>
      <c r="I27" s="428">
        <v>1302785.2000000002</v>
      </c>
      <c r="J27" s="428">
        <v>614269.61</v>
      </c>
      <c r="K27" s="428">
        <v>32714.729999999996</v>
      </c>
      <c r="L27" s="428">
        <v>2227434.7999999998</v>
      </c>
      <c r="M27" s="428" t="e">
        <v>#REF!</v>
      </c>
      <c r="N27" s="428" t="e">
        <v>#REF!</v>
      </c>
      <c r="O27" s="428">
        <v>2232734.7999999998</v>
      </c>
      <c r="P27" s="416">
        <v>36.903796363965988</v>
      </c>
      <c r="R27" s="336">
        <v>1302785.2000000002</v>
      </c>
    </row>
    <row r="28" spans="1:18" ht="15" customHeight="1">
      <c r="A28" s="474" t="s">
        <v>197</v>
      </c>
      <c r="B28" s="430" t="s">
        <v>198</v>
      </c>
      <c r="C28" s="446"/>
      <c r="D28" s="446"/>
      <c r="E28" s="446">
        <v>182847</v>
      </c>
      <c r="F28" s="446">
        <v>182847</v>
      </c>
      <c r="G28" s="446">
        <v>24805.5</v>
      </c>
      <c r="H28" s="446">
        <v>140633.14000000001</v>
      </c>
      <c r="I28" s="446">
        <v>31235.29</v>
      </c>
      <c r="J28" s="446">
        <v>6088.46</v>
      </c>
      <c r="K28" s="446">
        <v>3350.71</v>
      </c>
      <c r="L28" s="446">
        <v>151611.71</v>
      </c>
      <c r="M28" s="445" t="e">
        <v>#REF!</v>
      </c>
      <c r="N28" s="445" t="e">
        <v>#REF!</v>
      </c>
      <c r="O28" s="446">
        <v>151611.71</v>
      </c>
      <c r="P28" s="442">
        <v>17.08274677736031</v>
      </c>
      <c r="R28" s="336">
        <v>31235.29</v>
      </c>
    </row>
    <row r="29" spans="1:18" ht="15" customHeight="1">
      <c r="A29" s="474" t="s">
        <v>199</v>
      </c>
      <c r="B29" s="430" t="s">
        <v>352</v>
      </c>
      <c r="C29" s="445"/>
      <c r="D29" s="445"/>
      <c r="E29" s="446">
        <v>90848</v>
      </c>
      <c r="F29" s="446">
        <v>90848</v>
      </c>
      <c r="G29" s="446">
        <v>8588.64</v>
      </c>
      <c r="H29" s="446">
        <v>6341.4</v>
      </c>
      <c r="I29" s="446">
        <v>69938.31</v>
      </c>
      <c r="J29" s="446">
        <v>1255.1199999999999</v>
      </c>
      <c r="K29" s="445"/>
      <c r="L29" s="446">
        <v>20909.690000000002</v>
      </c>
      <c r="M29" s="445" t="e">
        <v>#REF!</v>
      </c>
      <c r="N29" s="445" t="e">
        <v>#REF!</v>
      </c>
      <c r="O29" s="446">
        <v>20909.690000000002</v>
      </c>
      <c r="P29" s="442">
        <v>76.983874163437832</v>
      </c>
      <c r="R29" s="336">
        <v>69938.31</v>
      </c>
    </row>
    <row r="30" spans="1:18" ht="15" customHeight="1">
      <c r="A30" s="474">
        <v>230</v>
      </c>
      <c r="B30" s="414" t="s">
        <v>347</v>
      </c>
      <c r="C30" s="446"/>
      <c r="D30" s="446"/>
      <c r="E30" s="446">
        <v>49150</v>
      </c>
      <c r="F30" s="446">
        <v>49150</v>
      </c>
      <c r="G30" s="446">
        <v>2069.71</v>
      </c>
      <c r="H30" s="446">
        <v>24619.410000000003</v>
      </c>
      <c r="I30" s="446">
        <v>13601.64</v>
      </c>
      <c r="J30" s="446">
        <v>12722.84</v>
      </c>
      <c r="K30" s="446">
        <v>1358.9</v>
      </c>
      <c r="L30" s="446">
        <v>35548.36</v>
      </c>
      <c r="M30" s="446" t="e">
        <v>#REF!</v>
      </c>
      <c r="N30" s="446" t="e">
        <v>#REF!</v>
      </c>
      <c r="O30" s="446">
        <v>35548.36</v>
      </c>
      <c r="P30" s="442">
        <v>27.673733468972532</v>
      </c>
      <c r="R30" s="336">
        <v>13601.64</v>
      </c>
    </row>
    <row r="31" spans="1:18" ht="15" customHeight="1">
      <c r="A31" s="474" t="s">
        <v>201</v>
      </c>
      <c r="B31" s="430" t="s">
        <v>353</v>
      </c>
      <c r="C31" s="446"/>
      <c r="D31" s="446"/>
      <c r="E31" s="446">
        <v>161706</v>
      </c>
      <c r="F31" s="446">
        <v>161706</v>
      </c>
      <c r="G31" s="446">
        <v>40430.200000000004</v>
      </c>
      <c r="H31" s="446">
        <v>46357.26</v>
      </c>
      <c r="I31" s="446">
        <v>89963.71</v>
      </c>
      <c r="J31" s="446">
        <v>38649.770000000004</v>
      </c>
      <c r="K31" s="446">
        <v>2583.73</v>
      </c>
      <c r="L31" s="446">
        <v>71742.289999999994</v>
      </c>
      <c r="M31" s="446" t="e">
        <v>#REF!</v>
      </c>
      <c r="N31" s="446" t="e">
        <v>#REF!</v>
      </c>
      <c r="O31" s="446">
        <v>71742.289999999994</v>
      </c>
      <c r="P31" s="442">
        <v>55.634119946074975</v>
      </c>
      <c r="R31" s="336">
        <v>89963.71</v>
      </c>
    </row>
    <row r="32" spans="1:18" s="7" customFormat="1" ht="15" customHeight="1">
      <c r="A32" s="474">
        <v>250</v>
      </c>
      <c r="B32" s="430" t="s">
        <v>354</v>
      </c>
      <c r="C32" s="446">
        <v>21000</v>
      </c>
      <c r="D32" s="446"/>
      <c r="E32" s="446">
        <v>846737</v>
      </c>
      <c r="F32" s="446">
        <v>842737</v>
      </c>
      <c r="G32" s="446">
        <v>70440.34</v>
      </c>
      <c r="H32" s="446">
        <v>587303.11</v>
      </c>
      <c r="I32" s="446">
        <v>155481.96999999997</v>
      </c>
      <c r="J32" s="446">
        <v>81510.180000000008</v>
      </c>
      <c r="K32" s="446">
        <v>4917.5599999999995</v>
      </c>
      <c r="L32" s="446">
        <v>687255.03</v>
      </c>
      <c r="M32" s="446" t="e">
        <v>#REF!</v>
      </c>
      <c r="N32" s="446" t="e">
        <v>#REF!</v>
      </c>
      <c r="O32" s="446">
        <v>691255.03</v>
      </c>
      <c r="P32" s="442">
        <v>18.449643245757567</v>
      </c>
      <c r="R32" s="337">
        <v>155481.96999999997</v>
      </c>
    </row>
    <row r="33" spans="1:18" ht="15" customHeight="1">
      <c r="A33" s="474" t="s">
        <v>203</v>
      </c>
      <c r="B33" s="430" t="s">
        <v>204</v>
      </c>
      <c r="C33" s="446">
        <v>668800</v>
      </c>
      <c r="D33" s="446"/>
      <c r="E33" s="446">
        <v>1158128</v>
      </c>
      <c r="F33" s="446">
        <v>1157368</v>
      </c>
      <c r="G33" s="446">
        <v>84164.37</v>
      </c>
      <c r="H33" s="446">
        <v>560000.72</v>
      </c>
      <c r="I33" s="446">
        <v>460335.37000000005</v>
      </c>
      <c r="J33" s="446">
        <v>289183.68</v>
      </c>
      <c r="K33" s="446">
        <v>17033.329999999998</v>
      </c>
      <c r="L33" s="446">
        <v>697032.62999999989</v>
      </c>
      <c r="M33" s="446" t="e">
        <v>#REF!</v>
      </c>
      <c r="N33" s="446" t="e">
        <v>#REF!</v>
      </c>
      <c r="O33" s="446">
        <v>697792.62999999989</v>
      </c>
      <c r="P33" s="442">
        <v>39.774330204394801</v>
      </c>
      <c r="R33" s="336">
        <v>460335.37000000005</v>
      </c>
    </row>
    <row r="34" spans="1:18" ht="15" customHeight="1">
      <c r="A34" s="474" t="s">
        <v>205</v>
      </c>
      <c r="B34" s="430" t="s">
        <v>355</v>
      </c>
      <c r="C34" s="446">
        <v>2700</v>
      </c>
      <c r="D34" s="446"/>
      <c r="E34" s="446">
        <v>818841</v>
      </c>
      <c r="F34" s="446">
        <v>818301</v>
      </c>
      <c r="G34" s="446">
        <v>119076.29</v>
      </c>
      <c r="H34" s="446">
        <v>293949.81999999995</v>
      </c>
      <c r="I34" s="446">
        <v>420053.25</v>
      </c>
      <c r="J34" s="446">
        <v>153445.04999999999</v>
      </c>
      <c r="K34" s="446">
        <v>2881.22</v>
      </c>
      <c r="L34" s="446">
        <v>398247.75</v>
      </c>
      <c r="M34" s="446" t="e">
        <v>#REF!</v>
      </c>
      <c r="N34" s="446" t="e">
        <v>#REF!</v>
      </c>
      <c r="O34" s="446">
        <v>398787.75</v>
      </c>
      <c r="P34" s="442">
        <v>51.332364252273919</v>
      </c>
      <c r="R34" s="336">
        <v>420053.25</v>
      </c>
    </row>
    <row r="35" spans="1:18" ht="15" customHeight="1">
      <c r="A35" s="474" t="s">
        <v>206</v>
      </c>
      <c r="B35" s="430" t="s">
        <v>207</v>
      </c>
      <c r="C35" s="446">
        <v>800</v>
      </c>
      <c r="D35" s="446"/>
      <c r="E35" s="446">
        <v>224941</v>
      </c>
      <c r="F35" s="446">
        <v>224941</v>
      </c>
      <c r="G35" s="446">
        <v>30290.25</v>
      </c>
      <c r="H35" s="446">
        <v>144378.9</v>
      </c>
      <c r="I35" s="446">
        <v>59855.119999999995</v>
      </c>
      <c r="J35" s="446">
        <v>31364.51</v>
      </c>
      <c r="K35" s="446">
        <v>539.28</v>
      </c>
      <c r="L35" s="446">
        <v>165085.88</v>
      </c>
      <c r="M35" s="446" t="e">
        <v>#REF!</v>
      </c>
      <c r="N35" s="446" t="e">
        <v>#REF!</v>
      </c>
      <c r="O35" s="446">
        <v>165085.88</v>
      </c>
      <c r="P35" s="442">
        <v>26.609253093033281</v>
      </c>
      <c r="R35" s="336">
        <v>59855.119999999995</v>
      </c>
    </row>
    <row r="36" spans="1:18" ht="15" customHeight="1">
      <c r="A36" s="474">
        <v>290</v>
      </c>
      <c r="B36" s="430" t="s">
        <v>356</v>
      </c>
      <c r="C36" s="446">
        <v>0</v>
      </c>
      <c r="D36" s="446"/>
      <c r="E36" s="446">
        <v>2322</v>
      </c>
      <c r="F36" s="446">
        <v>2322</v>
      </c>
      <c r="G36" s="446">
        <v>0</v>
      </c>
      <c r="H36" s="446"/>
      <c r="I36" s="446">
        <v>2320.54</v>
      </c>
      <c r="J36" s="446">
        <v>50</v>
      </c>
      <c r="K36" s="446">
        <v>50</v>
      </c>
      <c r="L36" s="446">
        <v>1.4600000000000364</v>
      </c>
      <c r="M36" s="448" t="e">
        <v>#REF!</v>
      </c>
      <c r="N36" s="448" t="e">
        <v>#REF!</v>
      </c>
      <c r="O36" s="446">
        <v>1.4600000000000364</v>
      </c>
      <c r="P36" s="442">
        <v>99.937123169681314</v>
      </c>
      <c r="R36" s="336">
        <v>2320.54</v>
      </c>
    </row>
    <row r="37" spans="1:18" ht="1.5" customHeight="1">
      <c r="A37" s="479"/>
      <c r="B37" s="434"/>
      <c r="C37" s="447"/>
      <c r="D37" s="447"/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8"/>
      <c r="P37" s="443"/>
      <c r="R37" s="336"/>
    </row>
    <row r="38" spans="1:18" ht="18" customHeight="1">
      <c r="A38" s="475" t="s">
        <v>222</v>
      </c>
      <c r="B38" s="435" t="s">
        <v>260</v>
      </c>
      <c r="C38" s="449">
        <v>6075690</v>
      </c>
      <c r="D38" s="449">
        <v>0</v>
      </c>
      <c r="E38" s="449">
        <v>13057510</v>
      </c>
      <c r="F38" s="449">
        <v>12426772</v>
      </c>
      <c r="G38" s="449">
        <v>960565.88</v>
      </c>
      <c r="H38" s="429">
        <v>5714232.8699999992</v>
      </c>
      <c r="I38" s="449">
        <v>5535976</v>
      </c>
      <c r="J38" s="449">
        <v>3519281.12</v>
      </c>
      <c r="K38" s="449">
        <v>1796544.3599999999</v>
      </c>
      <c r="L38" s="449">
        <v>6890796</v>
      </c>
      <c r="M38" s="449" t="e">
        <v>#REF!</v>
      </c>
      <c r="N38" s="449" t="e">
        <v>#REF!</v>
      </c>
      <c r="O38" s="449">
        <v>7521534</v>
      </c>
      <c r="P38" s="444">
        <v>44.548785477032979</v>
      </c>
      <c r="R38" s="336">
        <v>5535976</v>
      </c>
    </row>
    <row r="39" spans="1:18" ht="15" customHeight="1">
      <c r="A39" s="474">
        <v>300</v>
      </c>
      <c r="B39" s="414" t="s">
        <v>357</v>
      </c>
      <c r="C39" s="446">
        <v>133000</v>
      </c>
      <c r="D39" s="446"/>
      <c r="E39" s="446">
        <v>902791</v>
      </c>
      <c r="F39" s="446">
        <v>876191</v>
      </c>
      <c r="G39" s="446">
        <v>2959.08</v>
      </c>
      <c r="H39" s="446">
        <v>585860.83000000007</v>
      </c>
      <c r="I39" s="446">
        <v>217759.13</v>
      </c>
      <c r="J39" s="446">
        <v>165198.6</v>
      </c>
      <c r="K39" s="446">
        <v>5103.8999999999996</v>
      </c>
      <c r="L39" s="446">
        <v>658431.87</v>
      </c>
      <c r="M39" s="445" t="e">
        <v>#REF!</v>
      </c>
      <c r="N39" s="445" t="e">
        <v>#REF!</v>
      </c>
      <c r="O39" s="446">
        <v>685031.87</v>
      </c>
      <c r="P39" s="442">
        <v>24.852929327053118</v>
      </c>
      <c r="R39" s="336">
        <v>217759.13</v>
      </c>
    </row>
    <row r="40" spans="1:18" ht="15" customHeight="1">
      <c r="A40" s="474">
        <v>310</v>
      </c>
      <c r="B40" s="414" t="s">
        <v>358</v>
      </c>
      <c r="C40" s="446">
        <v>0</v>
      </c>
      <c r="D40" s="446"/>
      <c r="E40" s="446">
        <v>1101658</v>
      </c>
      <c r="F40" s="446">
        <v>1101658</v>
      </c>
      <c r="G40" s="446">
        <v>33868.29</v>
      </c>
      <c r="H40" s="446">
        <v>725244.24</v>
      </c>
      <c r="I40" s="446">
        <v>233275.81</v>
      </c>
      <c r="J40" s="446">
        <v>150936.51999999999</v>
      </c>
      <c r="K40" s="446">
        <v>145400.37</v>
      </c>
      <c r="L40" s="446">
        <v>868382.19</v>
      </c>
      <c r="M40" s="446" t="e">
        <v>#REF!</v>
      </c>
      <c r="N40" s="446" t="e">
        <v>#REF!</v>
      </c>
      <c r="O40" s="446">
        <v>868382.19</v>
      </c>
      <c r="P40" s="442">
        <v>21.174975355328058</v>
      </c>
      <c r="R40" s="336">
        <v>233275.81</v>
      </c>
    </row>
    <row r="41" spans="1:18" ht="15" customHeight="1">
      <c r="A41" s="474">
        <v>320</v>
      </c>
      <c r="B41" s="430" t="s">
        <v>291</v>
      </c>
      <c r="C41" s="446">
        <v>1700000</v>
      </c>
      <c r="D41" s="446"/>
      <c r="E41" s="446">
        <v>2832295</v>
      </c>
      <c r="F41" s="446">
        <v>2632295</v>
      </c>
      <c r="G41" s="446">
        <v>281847.39</v>
      </c>
      <c r="H41" s="446">
        <v>1181370.3999999999</v>
      </c>
      <c r="I41" s="446">
        <v>1131516.58</v>
      </c>
      <c r="J41" s="446">
        <v>656601.31999999995</v>
      </c>
      <c r="K41" s="446">
        <v>334957.2</v>
      </c>
      <c r="L41" s="446">
        <v>1500778.42</v>
      </c>
      <c r="M41" s="446" t="e">
        <v>#REF!</v>
      </c>
      <c r="N41" s="446" t="e">
        <v>#REF!</v>
      </c>
      <c r="O41" s="446">
        <v>1700778.42</v>
      </c>
      <c r="P41" s="442">
        <v>42.985933567476295</v>
      </c>
      <c r="R41" s="336">
        <v>1131516.58</v>
      </c>
    </row>
    <row r="42" spans="1:18" ht="15" customHeight="1">
      <c r="A42" s="474">
        <v>330</v>
      </c>
      <c r="B42" s="430" t="s">
        <v>359</v>
      </c>
      <c r="C42" s="446">
        <v>1822120</v>
      </c>
      <c r="D42" s="446"/>
      <c r="E42" s="446">
        <v>1926448</v>
      </c>
      <c r="F42" s="446">
        <v>1562024</v>
      </c>
      <c r="G42" s="446">
        <v>308338.26</v>
      </c>
      <c r="H42" s="446">
        <v>885824.42</v>
      </c>
      <c r="I42" s="446">
        <v>551898.51</v>
      </c>
      <c r="J42" s="446">
        <v>163583.59</v>
      </c>
      <c r="K42" s="446">
        <v>141031.49</v>
      </c>
      <c r="L42" s="446">
        <v>1010125.49</v>
      </c>
      <c r="M42" s="446" t="e">
        <v>#REF!</v>
      </c>
      <c r="N42" s="446" t="e">
        <v>#REF!</v>
      </c>
      <c r="O42" s="446">
        <v>1374549.49</v>
      </c>
      <c r="P42" s="442">
        <v>35.332268262203399</v>
      </c>
      <c r="R42" s="336">
        <v>551898.51</v>
      </c>
    </row>
    <row r="43" spans="1:18" ht="15" customHeight="1">
      <c r="A43" s="474">
        <v>340</v>
      </c>
      <c r="B43" s="430" t="s">
        <v>186</v>
      </c>
      <c r="C43" s="446">
        <v>74570</v>
      </c>
      <c r="D43" s="446"/>
      <c r="E43" s="446">
        <v>66450</v>
      </c>
      <c r="F43" s="446">
        <v>51536</v>
      </c>
      <c r="G43" s="446">
        <v>21373.25</v>
      </c>
      <c r="H43" s="446">
        <v>4899.32</v>
      </c>
      <c r="I43" s="446">
        <v>21767.01</v>
      </c>
      <c r="J43" s="446">
        <v>393.76</v>
      </c>
      <c r="K43" s="446">
        <v>0</v>
      </c>
      <c r="L43" s="446">
        <v>29768.99</v>
      </c>
      <c r="M43" s="446" t="e">
        <v>#REF!</v>
      </c>
      <c r="N43" s="446" t="e">
        <v>#REF!</v>
      </c>
      <c r="O43" s="446">
        <v>44682.990000000005</v>
      </c>
      <c r="P43" s="442">
        <v>42.236514281279099</v>
      </c>
      <c r="R43" s="336">
        <v>21767.01</v>
      </c>
    </row>
    <row r="44" spans="1:18" ht="15" customHeight="1">
      <c r="A44" s="474">
        <v>350</v>
      </c>
      <c r="B44" s="430" t="s">
        <v>261</v>
      </c>
      <c r="C44" s="446">
        <v>99000</v>
      </c>
      <c r="D44" s="446"/>
      <c r="E44" s="446">
        <v>449201</v>
      </c>
      <c r="F44" s="446">
        <v>449201</v>
      </c>
      <c r="G44" s="446">
        <v>10771.8</v>
      </c>
      <c r="H44" s="446">
        <v>288104.69</v>
      </c>
      <c r="I44" s="446">
        <v>28339.02</v>
      </c>
      <c r="J44" s="446">
        <v>11588.06</v>
      </c>
      <c r="K44" s="446">
        <v>127.76</v>
      </c>
      <c r="L44" s="446">
        <v>420861.98</v>
      </c>
      <c r="M44" s="446" t="e">
        <v>#REF!</v>
      </c>
      <c r="N44" s="446" t="e">
        <v>#REF!</v>
      </c>
      <c r="O44" s="446">
        <v>420861.98</v>
      </c>
      <c r="P44" s="442">
        <v>6.3087615566305502</v>
      </c>
      <c r="R44" s="336">
        <v>28339.02</v>
      </c>
    </row>
    <row r="45" spans="1:18" ht="15" customHeight="1">
      <c r="A45" s="474">
        <v>370</v>
      </c>
      <c r="B45" s="430" t="s">
        <v>360</v>
      </c>
      <c r="C45" s="446">
        <v>782000</v>
      </c>
      <c r="D45" s="446"/>
      <c r="E45" s="446">
        <v>3150196</v>
      </c>
      <c r="F45" s="446">
        <v>3125396</v>
      </c>
      <c r="G45" s="446">
        <v>179833.71</v>
      </c>
      <c r="H45" s="446">
        <v>1378553.89</v>
      </c>
      <c r="I45" s="446">
        <v>1397648.8599999999</v>
      </c>
      <c r="J45" s="446">
        <v>892211.3</v>
      </c>
      <c r="K45" s="446">
        <v>438183.29</v>
      </c>
      <c r="L45" s="446">
        <v>1727747.1400000001</v>
      </c>
      <c r="M45" s="446" t="e">
        <v>#REF!</v>
      </c>
      <c r="N45" s="446" t="e">
        <v>#REF!</v>
      </c>
      <c r="O45" s="446">
        <v>1752547.1400000001</v>
      </c>
      <c r="P45" s="442">
        <v>44.719096716064136</v>
      </c>
      <c r="R45" s="336">
        <v>1397648.8599999999</v>
      </c>
    </row>
    <row r="46" spans="1:18" ht="15" customHeight="1">
      <c r="A46" s="474">
        <v>380</v>
      </c>
      <c r="B46" s="430" t="s">
        <v>361</v>
      </c>
      <c r="C46" s="446">
        <v>1465000</v>
      </c>
      <c r="D46" s="446"/>
      <c r="E46" s="446">
        <v>2035338</v>
      </c>
      <c r="F46" s="446">
        <v>2035338</v>
      </c>
      <c r="G46" s="446">
        <v>121574.1</v>
      </c>
      <c r="H46" s="446">
        <v>656103.98</v>
      </c>
      <c r="I46" s="446">
        <v>1368926.07</v>
      </c>
      <c r="J46" s="446">
        <v>1227616.07</v>
      </c>
      <c r="K46" s="446">
        <v>165477.54</v>
      </c>
      <c r="L46" s="446">
        <v>666411.92999999993</v>
      </c>
      <c r="M46" s="446" t="e">
        <v>#REF!</v>
      </c>
      <c r="N46" s="446" t="e">
        <v>#REF!</v>
      </c>
      <c r="O46" s="446">
        <v>666411.92999999993</v>
      </c>
      <c r="P46" s="442">
        <v>67.257923254024647</v>
      </c>
      <c r="R46" s="336">
        <v>1368926.07</v>
      </c>
    </row>
    <row r="47" spans="1:18" ht="15" customHeight="1">
      <c r="A47" s="474">
        <v>390</v>
      </c>
      <c r="B47" s="430" t="s">
        <v>362</v>
      </c>
      <c r="C47" s="446">
        <v>0</v>
      </c>
      <c r="D47" s="446"/>
      <c r="E47" s="446">
        <v>593133</v>
      </c>
      <c r="F47" s="446">
        <v>593133</v>
      </c>
      <c r="G47" s="446">
        <v>0</v>
      </c>
      <c r="H47" s="446">
        <v>8271.1</v>
      </c>
      <c r="I47" s="446">
        <v>584845.01</v>
      </c>
      <c r="J47" s="446">
        <v>251151.9</v>
      </c>
      <c r="K47" s="446">
        <v>566262.80999999994</v>
      </c>
      <c r="L47" s="446">
        <v>8287.9899999999907</v>
      </c>
      <c r="M47" s="445" t="e">
        <v>#REF!</v>
      </c>
      <c r="N47" s="445" t="e">
        <v>#REF!</v>
      </c>
      <c r="O47" s="446">
        <v>8287.9899999999907</v>
      </c>
      <c r="P47" s="442">
        <v>98.602675959692007</v>
      </c>
      <c r="R47" s="336">
        <v>584845.01</v>
      </c>
    </row>
    <row r="48" spans="1:18" ht="8.25" hidden="1" customHeight="1">
      <c r="A48" s="479"/>
      <c r="B48" s="434"/>
      <c r="C48" s="448"/>
      <c r="D48" s="448"/>
      <c r="E48" s="448"/>
      <c r="F48" s="448"/>
      <c r="G48" s="448"/>
      <c r="H48" s="448"/>
      <c r="I48" s="448"/>
      <c r="J48" s="448"/>
      <c r="K48" s="448"/>
      <c r="L48" s="447"/>
      <c r="M48" s="447"/>
      <c r="N48" s="447"/>
      <c r="O48" s="448"/>
      <c r="P48" s="443"/>
      <c r="R48" s="336"/>
    </row>
    <row r="49" spans="1:18" ht="18" customHeight="1">
      <c r="A49" s="415">
        <v>5</v>
      </c>
      <c r="B49" s="12" t="s">
        <v>262</v>
      </c>
      <c r="C49" s="428">
        <v>3714182</v>
      </c>
      <c r="D49" s="428">
        <v>0</v>
      </c>
      <c r="E49" s="428">
        <v>6341949</v>
      </c>
      <c r="F49" s="428">
        <v>6341949</v>
      </c>
      <c r="G49" s="428">
        <v>610929.52</v>
      </c>
      <c r="H49" s="429">
        <v>668699.88</v>
      </c>
      <c r="I49" s="428">
        <v>5127193.3099999996</v>
      </c>
      <c r="J49" s="428">
        <v>1875544.95</v>
      </c>
      <c r="K49" s="428">
        <v>1434799.8399999999</v>
      </c>
      <c r="L49" s="428">
        <v>1164855.6900000002</v>
      </c>
      <c r="M49" s="428" t="e">
        <v>#REF!</v>
      </c>
      <c r="N49" s="428" t="e">
        <v>#REF!</v>
      </c>
      <c r="O49" s="428">
        <v>1164855.6900000002</v>
      </c>
      <c r="P49" s="208">
        <v>80.845703899542542</v>
      </c>
      <c r="R49" s="336">
        <v>5127193.3099999996</v>
      </c>
    </row>
    <row r="50" spans="1:18" ht="15" customHeight="1">
      <c r="A50" s="474">
        <v>510</v>
      </c>
      <c r="B50" s="430" t="s">
        <v>263</v>
      </c>
      <c r="C50" s="446">
        <v>3384182</v>
      </c>
      <c r="D50" s="445">
        <v>0</v>
      </c>
      <c r="E50" s="446">
        <v>4241872</v>
      </c>
      <c r="F50" s="446">
        <v>4241872</v>
      </c>
      <c r="G50" s="446">
        <v>610929.52</v>
      </c>
      <c r="H50" s="446">
        <v>524117.28</v>
      </c>
      <c r="I50" s="446">
        <v>3174260.94</v>
      </c>
      <c r="J50" s="446">
        <v>330070.43</v>
      </c>
      <c r="K50" s="446">
        <v>177676.44</v>
      </c>
      <c r="L50" s="446">
        <v>1067611.06</v>
      </c>
      <c r="M50" s="445" t="e">
        <v>#REF!</v>
      </c>
      <c r="N50" s="445" t="e">
        <v>#REF!</v>
      </c>
      <c r="O50" s="446">
        <v>1067611.06</v>
      </c>
      <c r="P50" s="441">
        <v>74.831605951334694</v>
      </c>
      <c r="R50" s="336">
        <v>3174260.94</v>
      </c>
    </row>
    <row r="51" spans="1:18" ht="15" customHeight="1">
      <c r="A51" s="514">
        <v>540</v>
      </c>
      <c r="B51" s="515" t="s">
        <v>320</v>
      </c>
      <c r="C51" s="446">
        <v>0</v>
      </c>
      <c r="D51" s="446"/>
      <c r="E51" s="446">
        <v>49900</v>
      </c>
      <c r="F51" s="446">
        <v>49900</v>
      </c>
      <c r="G51" s="446">
        <v>610929.52</v>
      </c>
      <c r="H51" s="446">
        <v>49840.6</v>
      </c>
      <c r="I51" s="448"/>
      <c r="J51" s="448"/>
      <c r="K51" s="446"/>
      <c r="L51" s="446">
        <v>49900</v>
      </c>
      <c r="M51" s="447"/>
      <c r="N51" s="447"/>
      <c r="O51" s="446">
        <v>49900</v>
      </c>
      <c r="P51" s="441">
        <v>0</v>
      </c>
      <c r="R51" s="336"/>
    </row>
    <row r="52" spans="1:18" ht="15" customHeight="1">
      <c r="A52" s="474">
        <v>560</v>
      </c>
      <c r="B52" s="430" t="s">
        <v>286</v>
      </c>
      <c r="C52" s="446">
        <v>330000</v>
      </c>
      <c r="D52" s="446"/>
      <c r="E52" s="446">
        <v>602400</v>
      </c>
      <c r="F52" s="446">
        <v>602400</v>
      </c>
      <c r="G52" s="446">
        <v>0</v>
      </c>
      <c r="H52" s="446">
        <v>0</v>
      </c>
      <c r="I52" s="446">
        <v>602351.5</v>
      </c>
      <c r="J52" s="446">
        <v>0</v>
      </c>
      <c r="K52" s="446">
        <v>0</v>
      </c>
      <c r="L52" s="446">
        <v>48.5</v>
      </c>
      <c r="M52" s="446"/>
      <c r="N52" s="446"/>
      <c r="O52" s="446">
        <v>48.5</v>
      </c>
      <c r="P52" s="441">
        <v>99.991948871181933</v>
      </c>
      <c r="R52" s="336">
        <v>602351.5</v>
      </c>
    </row>
    <row r="53" spans="1:18" ht="15" customHeight="1">
      <c r="A53" s="474">
        <v>590</v>
      </c>
      <c r="B53" s="430" t="s">
        <v>309</v>
      </c>
      <c r="C53" s="446"/>
      <c r="D53" s="446"/>
      <c r="E53" s="446">
        <v>1447777</v>
      </c>
      <c r="F53" s="446">
        <v>1447777</v>
      </c>
      <c r="G53" s="446">
        <v>0</v>
      </c>
      <c r="H53" s="446">
        <v>94742</v>
      </c>
      <c r="I53" s="446">
        <v>1350580.8699999999</v>
      </c>
      <c r="J53" s="446">
        <v>1545474.52</v>
      </c>
      <c r="K53" s="446">
        <v>1257123.3999999999</v>
      </c>
      <c r="L53" s="446">
        <v>97196.130000000121</v>
      </c>
      <c r="M53" s="447"/>
      <c r="N53" s="447"/>
      <c r="O53" s="446">
        <v>97196.130000000121</v>
      </c>
      <c r="P53" s="516">
        <v>93.286526170812209</v>
      </c>
      <c r="R53" s="336">
        <v>1350580.8699999999</v>
      </c>
    </row>
    <row r="54" spans="1:18" ht="18" customHeight="1">
      <c r="A54" s="415" t="s">
        <v>208</v>
      </c>
      <c r="B54" s="432" t="s">
        <v>363</v>
      </c>
      <c r="C54" s="428"/>
      <c r="D54" s="428">
        <v>0</v>
      </c>
      <c r="E54" s="428">
        <v>3888500</v>
      </c>
      <c r="F54" s="428">
        <v>3888500</v>
      </c>
      <c r="G54" s="428">
        <v>239112.13</v>
      </c>
      <c r="H54" s="678"/>
      <c r="I54" s="428">
        <v>905313.44</v>
      </c>
      <c r="J54" s="428">
        <v>905313.44</v>
      </c>
      <c r="K54" s="428">
        <v>905313.44</v>
      </c>
      <c r="L54" s="678">
        <v>2983186.56</v>
      </c>
      <c r="M54" s="428">
        <v>0</v>
      </c>
      <c r="N54" s="428" t="e">
        <v>#REF!</v>
      </c>
      <c r="O54" s="428">
        <v>2983186.56</v>
      </c>
      <c r="P54" s="516">
        <v>23.281816638806738</v>
      </c>
      <c r="R54" s="336">
        <v>905313.44</v>
      </c>
    </row>
    <row r="55" spans="1:18" ht="16.5" customHeight="1">
      <c r="A55" s="474" t="s">
        <v>210</v>
      </c>
      <c r="B55" s="430" t="s">
        <v>364</v>
      </c>
      <c r="C55" s="446"/>
      <c r="D55" s="446"/>
      <c r="E55" s="446">
        <v>3887000</v>
      </c>
      <c r="F55" s="446">
        <v>3887000</v>
      </c>
      <c r="G55" s="446">
        <v>239112.13</v>
      </c>
      <c r="H55" s="446"/>
      <c r="I55" s="446">
        <v>905313.44</v>
      </c>
      <c r="J55" s="446">
        <v>905313.44</v>
      </c>
      <c r="K55" s="676">
        <v>905313.44</v>
      </c>
      <c r="L55" s="681">
        <v>2981686.56</v>
      </c>
      <c r="M55" s="682">
        <v>0</v>
      </c>
      <c r="N55" s="446" t="e">
        <v>#REF!</v>
      </c>
      <c r="O55" s="446">
        <v>2981686.56</v>
      </c>
      <c r="P55" s="442">
        <v>23.290801131978391</v>
      </c>
      <c r="R55" s="82">
        <v>905313.44</v>
      </c>
    </row>
    <row r="56" spans="1:18" ht="0.75" hidden="1" customHeight="1">
      <c r="A56" s="474">
        <v>620</v>
      </c>
      <c r="B56" s="430" t="s">
        <v>264</v>
      </c>
      <c r="C56" s="446"/>
      <c r="D56" s="446"/>
      <c r="E56" s="446">
        <v>153000</v>
      </c>
      <c r="F56" s="446">
        <v>153000</v>
      </c>
      <c r="G56" s="446">
        <v>0</v>
      </c>
      <c r="H56" s="446"/>
      <c r="I56" s="446">
        <v>0</v>
      </c>
      <c r="J56" s="446"/>
      <c r="K56" s="446" t="s">
        <v>12</v>
      </c>
      <c r="L56" s="677">
        <v>153000</v>
      </c>
      <c r="M56" s="446">
        <v>0</v>
      </c>
      <c r="N56" s="446" t="e">
        <v>#REF!</v>
      </c>
      <c r="O56" s="446">
        <v>153000</v>
      </c>
      <c r="P56" s="442">
        <v>0</v>
      </c>
      <c r="R56" s="336">
        <v>0</v>
      </c>
    </row>
    <row r="57" spans="1:18" ht="12.75" customHeight="1">
      <c r="A57" s="474">
        <v>624</v>
      </c>
      <c r="B57" s="430" t="s">
        <v>288</v>
      </c>
      <c r="C57" s="446"/>
      <c r="D57" s="446"/>
      <c r="E57" s="446">
        <v>1500</v>
      </c>
      <c r="F57" s="446">
        <v>1500</v>
      </c>
      <c r="G57" s="446"/>
      <c r="H57" s="446"/>
      <c r="I57" s="446"/>
      <c r="J57" s="446"/>
      <c r="K57" s="676"/>
      <c r="L57" s="677">
        <v>1500</v>
      </c>
      <c r="M57" s="682"/>
      <c r="N57" s="446"/>
      <c r="O57" s="446">
        <v>1500</v>
      </c>
      <c r="P57" s="442">
        <v>0</v>
      </c>
      <c r="R57" s="336"/>
    </row>
    <row r="58" spans="1:18" ht="1.5" hidden="1" customHeight="1">
      <c r="A58" s="474">
        <v>630</v>
      </c>
      <c r="B58" s="430" t="s">
        <v>265</v>
      </c>
      <c r="C58" s="446"/>
      <c r="D58" s="450"/>
      <c r="E58" s="446">
        <v>1794000</v>
      </c>
      <c r="F58" s="446">
        <v>1794000</v>
      </c>
      <c r="G58" s="446"/>
      <c r="H58" s="446"/>
      <c r="I58" s="446">
        <v>531917.9</v>
      </c>
      <c r="J58" s="446">
        <v>531917.9</v>
      </c>
      <c r="K58" s="446"/>
      <c r="L58" s="446">
        <v>1262082.1000000001</v>
      </c>
      <c r="M58" s="446">
        <v>0</v>
      </c>
      <c r="N58" s="446" t="e">
        <v>#REF!</v>
      </c>
      <c r="O58" s="446">
        <v>1262082.1000000001</v>
      </c>
      <c r="P58" s="442" t="s">
        <v>12</v>
      </c>
      <c r="R58" s="336">
        <v>531917.9</v>
      </c>
    </row>
    <row r="59" spans="1:18" ht="19.149999999999999" customHeight="1">
      <c r="A59" s="480" t="s">
        <v>12</v>
      </c>
      <c r="B59" s="11" t="s">
        <v>365</v>
      </c>
      <c r="C59" s="428">
        <v>46208546</v>
      </c>
      <c r="D59" s="428">
        <v>0</v>
      </c>
      <c r="E59" s="428">
        <v>46283546</v>
      </c>
      <c r="F59" s="428">
        <v>38513517</v>
      </c>
      <c r="G59" s="428">
        <v>2960088.2399999998</v>
      </c>
      <c r="H59" s="678">
        <v>9119217.4700000007</v>
      </c>
      <c r="I59" s="428">
        <v>15652851.290000001</v>
      </c>
      <c r="J59" s="428">
        <v>8754103.2200000007</v>
      </c>
      <c r="K59" s="428">
        <v>5046233.71</v>
      </c>
      <c r="L59" s="428">
        <v>22860665.710000001</v>
      </c>
      <c r="M59" s="428">
        <v>0</v>
      </c>
      <c r="N59" s="428" t="e">
        <v>#REF!</v>
      </c>
      <c r="O59" s="428">
        <v>30630694.710000001</v>
      </c>
      <c r="P59" s="208">
        <v>40.642487389557289</v>
      </c>
      <c r="Q59" s="14"/>
      <c r="R59" s="336">
        <v>15269739.339999998</v>
      </c>
    </row>
    <row r="60" spans="1:18">
      <c r="A60" s="481"/>
      <c r="B60" s="436"/>
      <c r="C60" s="13"/>
      <c r="E60" s="13"/>
      <c r="F60" s="13"/>
      <c r="G60" s="13"/>
      <c r="H60" s="13"/>
      <c r="I60" s="13"/>
      <c r="J60" s="13"/>
      <c r="K60" s="13"/>
      <c r="L60" s="13"/>
      <c r="M60" s="19"/>
      <c r="N60" s="20"/>
      <c r="O60" s="21"/>
    </row>
    <row r="61" spans="1:18">
      <c r="A61" s="789" t="s">
        <v>39</v>
      </c>
      <c r="B61" s="789"/>
      <c r="F61" s="2" t="s">
        <v>12</v>
      </c>
      <c r="I61" s="14" t="s">
        <v>12</v>
      </c>
      <c r="Q61" s="14"/>
    </row>
    <row r="62" spans="1:18">
      <c r="A62" s="482"/>
      <c r="B62" s="437"/>
    </row>
    <row r="63" spans="1:18">
      <c r="B63" s="15">
        <v>0</v>
      </c>
      <c r="C63" s="16" t="s">
        <v>12</v>
      </c>
      <c r="D63" s="16"/>
    </row>
    <row r="64" spans="1:18">
      <c r="B64" s="22"/>
      <c r="C64" s="23"/>
      <c r="D64" s="23"/>
      <c r="E64" s="23"/>
    </row>
    <row r="65" spans="2:8">
      <c r="B65" s="24"/>
      <c r="C65" s="25"/>
      <c r="D65" s="196"/>
      <c r="E65" s="90"/>
      <c r="F65" s="90"/>
      <c r="G65" s="90"/>
      <c r="H65" s="90"/>
    </row>
    <row r="66" spans="2:8">
      <c r="B66" s="26"/>
      <c r="C66" s="27"/>
      <c r="D66" s="197"/>
      <c r="E66" s="197"/>
      <c r="F66" s="90"/>
      <c r="G66" s="90"/>
      <c r="H66" s="90"/>
    </row>
    <row r="67" spans="2:8">
      <c r="B67" s="24"/>
      <c r="C67" s="15"/>
      <c r="D67" s="198"/>
      <c r="E67" s="90"/>
      <c r="F67" s="90"/>
      <c r="G67" s="90"/>
      <c r="H67" s="90"/>
    </row>
    <row r="68" spans="2:8">
      <c r="B68" s="26"/>
      <c r="C68" s="26"/>
      <c r="D68" s="199"/>
      <c r="E68" s="199"/>
      <c r="F68" s="90"/>
      <c r="G68" s="90"/>
      <c r="H68" s="90"/>
    </row>
    <row r="69" spans="2:8">
      <c r="B69" s="24"/>
      <c r="C69" s="200"/>
      <c r="D69" s="201"/>
      <c r="E69" s="90"/>
      <c r="F69" s="90"/>
      <c r="G69" s="90"/>
      <c r="H69" s="90"/>
    </row>
    <row r="70" spans="2:8">
      <c r="B70" s="26"/>
      <c r="C70" s="27"/>
      <c r="D70" s="197"/>
      <c r="E70" s="197"/>
      <c r="F70" s="90"/>
      <c r="G70" s="90"/>
      <c r="H70" s="90"/>
    </row>
    <row r="71" spans="2:8">
      <c r="B71" s="24"/>
      <c r="C71" s="15"/>
      <c r="D71" s="198"/>
      <c r="E71" s="90"/>
      <c r="F71" s="90"/>
      <c r="G71" s="90"/>
      <c r="H71" s="90"/>
    </row>
    <row r="72" spans="2:8">
      <c r="B72" s="26"/>
      <c r="C72" s="26"/>
      <c r="D72" s="199"/>
      <c r="E72" s="199"/>
      <c r="F72" s="90"/>
      <c r="G72" s="90"/>
      <c r="H72" s="90"/>
    </row>
    <row r="73" spans="2:8">
      <c r="B73" s="24"/>
      <c r="C73" s="200"/>
      <c r="D73" s="201"/>
      <c r="E73" s="90"/>
      <c r="F73" s="90"/>
      <c r="G73" s="90"/>
      <c r="H73" s="90"/>
    </row>
    <row r="74" spans="2:8">
      <c r="B74" s="26"/>
      <c r="C74" s="27"/>
      <c r="D74" s="197"/>
      <c r="E74" s="197"/>
      <c r="F74" s="90"/>
      <c r="G74" s="90"/>
      <c r="H74" s="90"/>
    </row>
    <row r="75" spans="2:8">
      <c r="B75" s="24"/>
      <c r="C75" s="15"/>
      <c r="D75" s="198"/>
      <c r="E75" s="90"/>
      <c r="F75" s="90"/>
      <c r="G75" s="90"/>
      <c r="H75" s="90"/>
    </row>
    <row r="76" spans="2:8">
      <c r="B76" s="26"/>
      <c r="C76" s="26"/>
      <c r="D76" s="199"/>
      <c r="E76" s="199"/>
      <c r="F76" s="90"/>
      <c r="G76" s="90"/>
      <c r="H76" s="90"/>
    </row>
    <row r="77" spans="2:8">
      <c r="B77" s="24"/>
      <c r="C77" s="15"/>
      <c r="D77" s="198"/>
      <c r="E77" s="90"/>
      <c r="F77" s="90"/>
      <c r="G77" s="90"/>
      <c r="H77" s="90"/>
    </row>
    <row r="78" spans="2:8">
      <c r="B78" s="26"/>
      <c r="C78" s="26"/>
      <c r="D78" s="199"/>
      <c r="E78" s="199"/>
      <c r="F78" s="90"/>
      <c r="G78" s="90"/>
      <c r="H78" s="90"/>
    </row>
    <row r="79" spans="2:8">
      <c r="B79" s="24"/>
      <c r="C79" s="15"/>
      <c r="D79" s="198"/>
      <c r="E79" s="90"/>
      <c r="F79" s="90"/>
      <c r="G79" s="90"/>
      <c r="H79" s="90"/>
    </row>
    <row r="80" spans="2:8">
      <c r="B80" s="26"/>
      <c r="C80" s="26"/>
      <c r="D80" s="199"/>
      <c r="E80" s="199"/>
      <c r="F80" s="90"/>
      <c r="G80" s="90"/>
      <c r="H80" s="90"/>
    </row>
    <row r="81" spans="1:13">
      <c r="B81" s="24"/>
      <c r="C81" s="15"/>
      <c r="D81" s="198"/>
      <c r="E81" s="90"/>
      <c r="F81" s="90"/>
      <c r="G81" s="90"/>
      <c r="H81" s="90"/>
    </row>
    <row r="82" spans="1:13">
      <c r="A82" s="800"/>
      <c r="B82" s="437"/>
    </row>
    <row r="83" spans="1:13">
      <c r="A83" s="800"/>
      <c r="B83" s="437"/>
    </row>
    <row r="84" spans="1:13">
      <c r="A84" s="482"/>
      <c r="B84" s="437"/>
    </row>
    <row r="85" spans="1:13">
      <c r="A85" s="482"/>
      <c r="B85" s="437"/>
    </row>
    <row r="86" spans="1:13">
      <c r="A86" s="483"/>
      <c r="B86" s="437"/>
    </row>
    <row r="87" spans="1:13">
      <c r="A87" s="483"/>
      <c r="B87" s="437"/>
    </row>
    <row r="88" spans="1:13">
      <c r="A88" s="483"/>
      <c r="B88" s="437"/>
    </row>
    <row r="89" spans="1:13">
      <c r="A89" s="483"/>
      <c r="B89" s="437"/>
    </row>
    <row r="90" spans="1:13">
      <c r="A90" s="482"/>
      <c r="B90" s="437"/>
    </row>
    <row r="91" spans="1:13">
      <c r="A91" s="482"/>
      <c r="B91" s="438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202"/>
    </row>
    <row r="92" spans="1:13">
      <c r="A92" s="484"/>
      <c r="B92" s="439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9"/>
    </row>
    <row r="93" spans="1:13">
      <c r="A93" s="484"/>
      <c r="B93" s="43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9"/>
    </row>
    <row r="94" spans="1:13">
      <c r="A94" s="484"/>
      <c r="B94" s="439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9"/>
    </row>
    <row r="95" spans="1:13">
      <c r="A95" s="484"/>
      <c r="B95" s="439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9"/>
    </row>
    <row r="96" spans="1:13">
      <c r="A96" s="484"/>
      <c r="B96" s="439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9"/>
    </row>
    <row r="97" spans="1:13">
      <c r="A97" s="484"/>
      <c r="B97" s="439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9"/>
    </row>
    <row r="98" spans="1:13">
      <c r="A98" s="484"/>
      <c r="B98" s="439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9"/>
    </row>
    <row r="99" spans="1:13">
      <c r="A99" s="484"/>
      <c r="B99" s="439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9"/>
    </row>
    <row r="100" spans="1:13">
      <c r="A100" s="484"/>
      <c r="B100" s="439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9"/>
    </row>
    <row r="101" spans="1:13">
      <c r="A101" s="484"/>
      <c r="B101" s="439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9"/>
    </row>
    <row r="102" spans="1:13">
      <c r="A102" s="484"/>
      <c r="B102" s="439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9"/>
    </row>
    <row r="103" spans="1:13">
      <c r="A103" s="484"/>
      <c r="B103" s="439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9"/>
    </row>
    <row r="104" spans="1:13">
      <c r="A104" s="484"/>
      <c r="B104" s="439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9"/>
    </row>
    <row r="105" spans="1:13">
      <c r="A105" s="484"/>
      <c r="B105" s="439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9"/>
    </row>
    <row r="106" spans="1:13">
      <c r="A106" s="484"/>
      <c r="B106" s="439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9"/>
    </row>
    <row r="107" spans="1:13">
      <c r="A107" s="484"/>
      <c r="B107" s="439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9"/>
    </row>
    <row r="108" spans="1:13">
      <c r="A108" s="484"/>
      <c r="B108" s="439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9"/>
    </row>
    <row r="109" spans="1:13">
      <c r="A109" s="484"/>
      <c r="B109" s="439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9"/>
    </row>
    <row r="110" spans="1:13">
      <c r="A110" s="484"/>
      <c r="B110" s="439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9"/>
    </row>
    <row r="111" spans="1:13">
      <c r="A111" s="484"/>
      <c r="B111" s="439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9"/>
    </row>
    <row r="112" spans="1:13">
      <c r="A112" s="484"/>
      <c r="B112" s="439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9"/>
    </row>
    <row r="113" spans="1:16">
      <c r="A113" s="484"/>
      <c r="B113" s="439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9"/>
      <c r="N113" s="30"/>
      <c r="O113" s="31" t="s">
        <v>12</v>
      </c>
      <c r="P113" s="209"/>
    </row>
    <row r="114" spans="1:16">
      <c r="A114" s="484"/>
      <c r="B114" s="439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9"/>
      <c r="N114" s="30"/>
      <c r="O114" s="31" t="s">
        <v>12</v>
      </c>
      <c r="P114" s="209"/>
    </row>
    <row r="115" spans="1:16">
      <c r="A115" s="484"/>
      <c r="B115" s="439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9"/>
      <c r="N115" s="30"/>
      <c r="O115" s="31" t="s">
        <v>12</v>
      </c>
      <c r="P115" s="209"/>
    </row>
    <row r="116" spans="1:16">
      <c r="A116" s="484"/>
      <c r="B116" s="439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9"/>
      <c r="N116" s="30"/>
      <c r="O116" s="31" t="s">
        <v>12</v>
      </c>
      <c r="P116" s="209"/>
    </row>
    <row r="117" spans="1:16">
      <c r="A117" s="484"/>
      <c r="B117" s="439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9"/>
      <c r="N117" s="30"/>
      <c r="O117" s="31" t="s">
        <v>12</v>
      </c>
      <c r="P117" s="209"/>
    </row>
    <row r="118" spans="1:16">
      <c r="A118" s="484"/>
      <c r="B118" s="439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9"/>
      <c r="N118" s="30"/>
      <c r="O118" s="31" t="s">
        <v>12</v>
      </c>
      <c r="P118" s="209"/>
    </row>
    <row r="119" spans="1:16">
      <c r="A119" s="484"/>
      <c r="B119" s="439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9"/>
      <c r="N119" s="30"/>
      <c r="O119" s="31" t="s">
        <v>12</v>
      </c>
      <c r="P119" s="209"/>
    </row>
    <row r="120" spans="1:16">
      <c r="A120" s="484"/>
      <c r="B120" s="439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9"/>
      <c r="N120" s="30"/>
      <c r="O120" s="31" t="s">
        <v>12</v>
      </c>
      <c r="P120" s="209"/>
    </row>
    <row r="121" spans="1:16">
      <c r="A121" s="484"/>
      <c r="B121" s="439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9"/>
      <c r="N121" s="30"/>
      <c r="O121" s="31" t="s">
        <v>12</v>
      </c>
      <c r="P121" s="209"/>
    </row>
    <row r="122" spans="1:16">
      <c r="A122" s="484"/>
      <c r="B122" s="439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32"/>
      <c r="N122" s="30"/>
      <c r="O122" s="31" t="s">
        <v>12</v>
      </c>
      <c r="P122" s="209"/>
    </row>
    <row r="123" spans="1:16">
      <c r="A123" s="484"/>
      <c r="B123" s="439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32"/>
      <c r="N123" s="30"/>
      <c r="O123" s="31" t="s">
        <v>12</v>
      </c>
      <c r="P123" s="209"/>
    </row>
    <row r="124" spans="1:16">
      <c r="A124" s="484"/>
      <c r="B124" s="439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32"/>
      <c r="N124" s="30"/>
      <c r="O124" s="31" t="s">
        <v>12</v>
      </c>
      <c r="P124" s="209"/>
    </row>
    <row r="125" spans="1:16">
      <c r="A125" s="484"/>
      <c r="B125" s="439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32"/>
      <c r="N125" s="30"/>
      <c r="O125" s="31" t="s">
        <v>12</v>
      </c>
      <c r="P125" s="209"/>
    </row>
    <row r="126" spans="1:16">
      <c r="A126" s="484"/>
      <c r="B126" s="439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32"/>
      <c r="N126" s="30"/>
      <c r="O126" s="31" t="s">
        <v>12</v>
      </c>
      <c r="P126" s="209"/>
    </row>
    <row r="127" spans="1:16">
      <c r="A127" s="484"/>
      <c r="B127" s="439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32"/>
      <c r="N127" s="30"/>
      <c r="O127" s="31" t="s">
        <v>12</v>
      </c>
      <c r="P127" s="209"/>
    </row>
    <row r="128" spans="1:16">
      <c r="A128" s="484"/>
      <c r="B128" s="439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32"/>
      <c r="N128" s="30"/>
      <c r="O128" s="31" t="s">
        <v>12</v>
      </c>
      <c r="P128" s="209"/>
    </row>
    <row r="129" spans="2:16">
      <c r="B129" s="437"/>
      <c r="M129" s="31"/>
      <c r="N129" s="33"/>
      <c r="O129" s="31" t="s">
        <v>12</v>
      </c>
      <c r="P129" s="209"/>
    </row>
    <row r="130" spans="2:16">
      <c r="B130" s="437"/>
      <c r="M130" s="31"/>
      <c r="N130" s="33"/>
      <c r="O130" s="31" t="s">
        <v>12</v>
      </c>
      <c r="P130" s="209"/>
    </row>
    <row r="131" spans="2:16">
      <c r="B131" s="437"/>
      <c r="M131" s="31"/>
      <c r="N131" s="33"/>
      <c r="O131" s="31" t="s">
        <v>12</v>
      </c>
      <c r="P131" s="209"/>
    </row>
    <row r="132" spans="2:16">
      <c r="B132" s="437"/>
      <c r="M132" s="31"/>
      <c r="N132" s="33"/>
      <c r="O132" s="31" t="s">
        <v>12</v>
      </c>
      <c r="P132" s="209"/>
    </row>
    <row r="133" spans="2:16">
      <c r="B133" s="437"/>
      <c r="M133" s="31"/>
      <c r="N133" s="33"/>
      <c r="O133" s="31" t="s">
        <v>12</v>
      </c>
      <c r="P133" s="209"/>
    </row>
    <row r="134" spans="2:16">
      <c r="B134" s="437"/>
      <c r="M134" s="31"/>
      <c r="N134" s="33"/>
      <c r="O134" s="31" t="s">
        <v>12</v>
      </c>
      <c r="P134" s="209"/>
    </row>
    <row r="135" spans="2:16">
      <c r="B135" s="437"/>
      <c r="M135" s="31"/>
      <c r="N135" s="33"/>
      <c r="O135" s="31" t="s">
        <v>12</v>
      </c>
      <c r="P135" s="209"/>
    </row>
    <row r="136" spans="2:16">
      <c r="B136" s="437"/>
      <c r="M136" s="31"/>
      <c r="N136" s="33"/>
      <c r="O136" s="31" t="s">
        <v>12</v>
      </c>
      <c r="P136" s="209"/>
    </row>
    <row r="137" spans="2:16">
      <c r="B137" s="437"/>
      <c r="M137" s="31"/>
      <c r="N137" s="33"/>
      <c r="O137" s="31" t="s">
        <v>12</v>
      </c>
      <c r="P137" s="209"/>
    </row>
    <row r="138" spans="2:16">
      <c r="B138" s="437"/>
      <c r="M138" s="31"/>
      <c r="N138" s="33"/>
      <c r="O138" s="31" t="s">
        <v>12</v>
      </c>
      <c r="P138" s="209"/>
    </row>
    <row r="139" spans="2:16">
      <c r="B139" s="437"/>
      <c r="M139" s="31"/>
      <c r="N139" s="33"/>
      <c r="O139" s="31" t="s">
        <v>12</v>
      </c>
      <c r="P139" s="209"/>
    </row>
    <row r="140" spans="2:16">
      <c r="B140" s="437"/>
      <c r="M140" s="31"/>
      <c r="N140" s="33"/>
      <c r="O140" s="31" t="s">
        <v>12</v>
      </c>
      <c r="P140" s="209"/>
    </row>
    <row r="141" spans="2:16">
      <c r="B141" s="437"/>
      <c r="M141" s="31"/>
      <c r="N141" s="33"/>
      <c r="O141" s="31" t="s">
        <v>12</v>
      </c>
      <c r="P141" s="209"/>
    </row>
    <row r="142" spans="2:16">
      <c r="B142" s="437"/>
      <c r="M142" s="31"/>
      <c r="N142" s="33"/>
      <c r="O142" s="31" t="s">
        <v>12</v>
      </c>
      <c r="P142" s="209"/>
    </row>
    <row r="143" spans="2:16">
      <c r="B143" s="437"/>
      <c r="M143" s="31"/>
      <c r="N143" s="33"/>
      <c r="O143" s="31" t="s">
        <v>12</v>
      </c>
      <c r="P143" s="209"/>
    </row>
    <row r="144" spans="2:16">
      <c r="B144" s="437"/>
      <c r="M144" s="31"/>
      <c r="N144" s="33"/>
      <c r="O144" s="31" t="s">
        <v>12</v>
      </c>
      <c r="P144" s="209"/>
    </row>
    <row r="145" spans="2:16">
      <c r="B145" s="437"/>
      <c r="M145" s="31"/>
      <c r="N145" s="33"/>
      <c r="O145" s="31" t="s">
        <v>12</v>
      </c>
      <c r="P145" s="209"/>
    </row>
    <row r="146" spans="2:16">
      <c r="B146" s="437"/>
      <c r="M146" s="31"/>
      <c r="N146" s="33"/>
      <c r="O146" s="31" t="s">
        <v>12</v>
      </c>
      <c r="P146" s="209"/>
    </row>
    <row r="147" spans="2:16">
      <c r="B147" s="437"/>
      <c r="M147" s="31"/>
      <c r="N147" s="33"/>
      <c r="O147" s="31" t="s">
        <v>12</v>
      </c>
      <c r="P147" s="209"/>
    </row>
    <row r="148" spans="2:16">
      <c r="B148" s="437"/>
      <c r="M148" s="31"/>
      <c r="N148" s="33"/>
      <c r="O148" s="31" t="s">
        <v>12</v>
      </c>
      <c r="P148" s="210"/>
    </row>
    <row r="149" spans="2:16">
      <c r="B149" s="437"/>
      <c r="M149" s="31"/>
      <c r="N149" s="33"/>
      <c r="O149" s="31" t="s">
        <v>12</v>
      </c>
      <c r="P149" s="210"/>
    </row>
    <row r="150" spans="2:16">
      <c r="B150" s="437"/>
      <c r="M150" s="31"/>
      <c r="N150" s="33"/>
      <c r="O150" s="31" t="s">
        <v>12</v>
      </c>
      <c r="P150" s="210"/>
    </row>
    <row r="151" spans="2:16">
      <c r="B151" s="437"/>
      <c r="M151" s="31"/>
      <c r="N151" s="33"/>
      <c r="O151" s="31" t="s">
        <v>12</v>
      </c>
      <c r="P151" s="210"/>
    </row>
    <row r="152" spans="2:16">
      <c r="B152" s="437"/>
      <c r="M152" s="31"/>
      <c r="N152" s="33"/>
      <c r="O152" s="31" t="s">
        <v>12</v>
      </c>
      <c r="P152" s="210"/>
    </row>
    <row r="153" spans="2:16">
      <c r="B153" s="437"/>
      <c r="M153" s="31"/>
      <c r="N153" s="33"/>
      <c r="O153" s="31" t="s">
        <v>12</v>
      </c>
      <c r="P153" s="210"/>
    </row>
    <row r="154" spans="2:16">
      <c r="B154" s="437"/>
      <c r="M154" s="31"/>
      <c r="N154" s="33"/>
      <c r="O154" s="31" t="s">
        <v>12</v>
      </c>
      <c r="P154" s="210"/>
    </row>
    <row r="155" spans="2:16">
      <c r="B155" s="437"/>
      <c r="M155" s="31"/>
      <c r="N155" s="33"/>
      <c r="O155" s="31" t="s">
        <v>12</v>
      </c>
      <c r="P155" s="210"/>
    </row>
    <row r="156" spans="2:16">
      <c r="B156" s="437"/>
      <c r="M156" s="31"/>
      <c r="N156" s="33"/>
      <c r="O156" s="31" t="s">
        <v>12</v>
      </c>
      <c r="P156" s="210"/>
    </row>
    <row r="157" spans="2:16">
      <c r="B157" s="437"/>
      <c r="M157" s="31"/>
      <c r="N157" s="33"/>
      <c r="O157" s="31" t="s">
        <v>12</v>
      </c>
      <c r="P157" s="210"/>
    </row>
    <row r="158" spans="2:16">
      <c r="B158" s="437"/>
      <c r="M158" s="31"/>
      <c r="N158" s="33"/>
      <c r="O158" s="31" t="s">
        <v>12</v>
      </c>
      <c r="P158" s="210"/>
    </row>
    <row r="159" spans="2:16">
      <c r="B159" s="437"/>
      <c r="M159" s="31"/>
      <c r="N159" s="33"/>
      <c r="O159" s="31" t="s">
        <v>12</v>
      </c>
      <c r="P159" s="210"/>
    </row>
    <row r="160" spans="2:16">
      <c r="B160" s="437"/>
      <c r="M160" s="31"/>
      <c r="N160" s="33"/>
      <c r="O160" s="31" t="s">
        <v>12</v>
      </c>
      <c r="P160" s="210"/>
    </row>
    <row r="161" spans="2:16">
      <c r="B161" s="437"/>
      <c r="M161" s="31"/>
      <c r="N161" s="33"/>
      <c r="O161" s="31" t="s">
        <v>12</v>
      </c>
      <c r="P161" s="210"/>
    </row>
    <row r="162" spans="2:16">
      <c r="B162" s="437"/>
      <c r="M162" s="31"/>
      <c r="N162" s="33"/>
      <c r="O162" s="31" t="s">
        <v>12</v>
      </c>
      <c r="P162" s="210"/>
    </row>
    <row r="163" spans="2:16">
      <c r="B163" s="437"/>
      <c r="M163" s="31"/>
      <c r="N163" s="33"/>
      <c r="O163" s="31" t="s">
        <v>12</v>
      </c>
      <c r="P163" s="210"/>
    </row>
    <row r="164" spans="2:16">
      <c r="B164" s="437"/>
      <c r="M164" s="31"/>
      <c r="N164" s="33"/>
      <c r="O164" s="31" t="s">
        <v>12</v>
      </c>
      <c r="P164" s="210"/>
    </row>
    <row r="165" spans="2:16">
      <c r="B165" s="437"/>
      <c r="M165" s="31"/>
      <c r="N165" s="33"/>
      <c r="O165" s="31" t="s">
        <v>12</v>
      </c>
      <c r="P165" s="210"/>
    </row>
    <row r="166" spans="2:16">
      <c r="B166" s="437"/>
      <c r="M166" s="31"/>
      <c r="N166" s="33"/>
      <c r="O166" s="31" t="s">
        <v>12</v>
      </c>
      <c r="P166" s="210"/>
    </row>
    <row r="167" spans="2:16">
      <c r="B167" s="437"/>
      <c r="M167" s="31"/>
      <c r="N167" s="33"/>
      <c r="O167" s="31" t="s">
        <v>12</v>
      </c>
      <c r="P167" s="210"/>
    </row>
    <row r="168" spans="2:16">
      <c r="B168" s="437"/>
      <c r="M168" s="31"/>
      <c r="N168" s="33"/>
      <c r="O168" s="31" t="s">
        <v>12</v>
      </c>
      <c r="P168" s="210"/>
    </row>
    <row r="169" spans="2:16">
      <c r="B169" s="437"/>
      <c r="M169" s="31"/>
      <c r="N169" s="33"/>
      <c r="O169" s="31" t="s">
        <v>12</v>
      </c>
      <c r="P169" s="210"/>
    </row>
    <row r="170" spans="2:16">
      <c r="B170" s="437"/>
      <c r="M170" s="31"/>
      <c r="N170" s="33"/>
      <c r="O170" s="31" t="s">
        <v>12</v>
      </c>
      <c r="P170" s="210"/>
    </row>
    <row r="171" spans="2:16">
      <c r="B171" s="437"/>
      <c r="M171" s="31"/>
      <c r="N171" s="33"/>
      <c r="O171" s="31" t="s">
        <v>12</v>
      </c>
      <c r="P171" s="210"/>
    </row>
    <row r="172" spans="2:16">
      <c r="B172" s="437"/>
      <c r="M172" s="31"/>
      <c r="N172" s="33"/>
      <c r="O172" s="31" t="s">
        <v>12</v>
      </c>
      <c r="P172" s="210"/>
    </row>
    <row r="173" spans="2:16">
      <c r="B173" s="437"/>
      <c r="M173" s="31"/>
      <c r="N173" s="33"/>
      <c r="O173" s="31" t="s">
        <v>12</v>
      </c>
      <c r="P173" s="210"/>
    </row>
    <row r="174" spans="2:16">
      <c r="B174" s="437"/>
      <c r="M174" s="31"/>
      <c r="N174" s="33"/>
      <c r="O174" s="31" t="s">
        <v>12</v>
      </c>
      <c r="P174" s="210"/>
    </row>
    <row r="175" spans="2:16">
      <c r="B175" s="437"/>
      <c r="M175" s="31"/>
      <c r="N175" s="33"/>
      <c r="O175" s="31" t="s">
        <v>12</v>
      </c>
      <c r="P175" s="210"/>
    </row>
    <row r="176" spans="2:16">
      <c r="B176" s="437"/>
      <c r="M176" s="31"/>
      <c r="N176" s="33"/>
      <c r="O176" s="31" t="s">
        <v>12</v>
      </c>
      <c r="P176" s="210"/>
    </row>
    <row r="177" spans="2:16">
      <c r="B177" s="437"/>
      <c r="M177" s="31"/>
      <c r="N177" s="33"/>
      <c r="O177" s="31" t="s">
        <v>12</v>
      </c>
      <c r="P177" s="210"/>
    </row>
    <row r="178" spans="2:16">
      <c r="B178" s="437"/>
      <c r="M178" s="31"/>
      <c r="N178" s="33"/>
      <c r="O178" s="31" t="s">
        <v>12</v>
      </c>
      <c r="P178" s="210"/>
    </row>
    <row r="179" spans="2:16">
      <c r="B179" s="437"/>
      <c r="M179" s="31"/>
      <c r="N179" s="33"/>
      <c r="O179" s="31" t="s">
        <v>12</v>
      </c>
      <c r="P179" s="210"/>
    </row>
    <row r="180" spans="2:16">
      <c r="B180" s="437"/>
      <c r="M180" s="31"/>
      <c r="N180" s="33"/>
      <c r="O180" s="31" t="s">
        <v>12</v>
      </c>
      <c r="P180" s="210"/>
    </row>
    <row r="181" spans="2:16">
      <c r="B181" s="437"/>
      <c r="M181" s="31"/>
      <c r="N181" s="33"/>
      <c r="O181" s="31" t="s">
        <v>12</v>
      </c>
      <c r="P181" s="210"/>
    </row>
    <row r="182" spans="2:16">
      <c r="B182" s="437"/>
      <c r="M182" s="31"/>
      <c r="N182" s="33"/>
      <c r="O182" s="31" t="s">
        <v>12</v>
      </c>
      <c r="P182" s="210"/>
    </row>
    <row r="183" spans="2:16">
      <c r="B183" s="437"/>
      <c r="M183" s="31"/>
      <c r="N183" s="33"/>
      <c r="O183" s="31" t="s">
        <v>12</v>
      </c>
      <c r="P183" s="210"/>
    </row>
    <row r="184" spans="2:16">
      <c r="B184" s="437"/>
      <c r="M184" s="31"/>
      <c r="N184" s="33"/>
      <c r="O184" s="31" t="s">
        <v>12</v>
      </c>
      <c r="P184" s="210"/>
    </row>
    <row r="185" spans="2:16">
      <c r="B185" s="437"/>
      <c r="M185" s="31"/>
      <c r="N185" s="33"/>
      <c r="O185" s="31" t="s">
        <v>12</v>
      </c>
      <c r="P185" s="210"/>
    </row>
    <row r="186" spans="2:16">
      <c r="B186" s="437"/>
      <c r="M186" s="31"/>
      <c r="N186" s="33"/>
      <c r="O186" s="31" t="s">
        <v>12</v>
      </c>
      <c r="P186" s="210"/>
    </row>
    <row r="187" spans="2:16">
      <c r="B187" s="437"/>
      <c r="M187" s="31"/>
      <c r="N187" s="33"/>
      <c r="O187" s="31" t="s">
        <v>12</v>
      </c>
      <c r="P187" s="210"/>
    </row>
    <row r="188" spans="2:16">
      <c r="B188" s="437"/>
      <c r="M188" s="31"/>
      <c r="N188" s="33"/>
      <c r="O188" s="31" t="s">
        <v>12</v>
      </c>
      <c r="P188" s="210"/>
    </row>
    <row r="189" spans="2:16">
      <c r="B189" s="437"/>
      <c r="M189" s="31"/>
      <c r="N189" s="33"/>
      <c r="O189" s="31" t="s">
        <v>12</v>
      </c>
      <c r="P189" s="210"/>
    </row>
    <row r="190" spans="2:16">
      <c r="B190" s="437"/>
      <c r="M190" s="31"/>
      <c r="N190" s="33"/>
      <c r="O190" s="31" t="s">
        <v>12</v>
      </c>
      <c r="P190" s="210"/>
    </row>
    <row r="191" spans="2:16">
      <c r="B191" s="437"/>
      <c r="M191" s="31"/>
      <c r="N191" s="33"/>
      <c r="O191" s="31" t="s">
        <v>12</v>
      </c>
      <c r="P191" s="210"/>
    </row>
    <row r="192" spans="2:16">
      <c r="B192" s="437"/>
      <c r="M192" s="31"/>
      <c r="N192" s="33"/>
      <c r="O192" s="31" t="s">
        <v>12</v>
      </c>
      <c r="P192" s="210"/>
    </row>
    <row r="193" spans="2:16">
      <c r="B193" s="437"/>
      <c r="M193" s="31"/>
      <c r="N193" s="33"/>
      <c r="O193" s="31" t="s">
        <v>12</v>
      </c>
      <c r="P193" s="210"/>
    </row>
    <row r="194" spans="2:16">
      <c r="B194" s="437"/>
      <c r="M194" s="31"/>
      <c r="N194" s="33"/>
      <c r="O194" s="31" t="s">
        <v>12</v>
      </c>
      <c r="P194" s="210"/>
    </row>
    <row r="195" spans="2:16">
      <c r="B195" s="437"/>
      <c r="M195" s="31"/>
      <c r="N195" s="33"/>
      <c r="O195" s="31" t="s">
        <v>12</v>
      </c>
      <c r="P195" s="210"/>
    </row>
    <row r="196" spans="2:16">
      <c r="B196" s="437"/>
      <c r="M196" s="31"/>
      <c r="N196" s="33"/>
      <c r="O196" s="31" t="s">
        <v>12</v>
      </c>
      <c r="P196" s="210"/>
    </row>
    <row r="197" spans="2:16">
      <c r="B197" s="437"/>
      <c r="M197" s="31"/>
      <c r="N197" s="33"/>
      <c r="O197" s="31" t="s">
        <v>12</v>
      </c>
      <c r="P197" s="210"/>
    </row>
    <row r="198" spans="2:16">
      <c r="B198" s="437"/>
      <c r="M198" s="31"/>
      <c r="N198" s="33"/>
      <c r="O198" s="31" t="s">
        <v>12</v>
      </c>
      <c r="P198" s="210"/>
    </row>
    <row r="199" spans="2:16">
      <c r="B199" s="437"/>
      <c r="M199" s="31"/>
      <c r="N199" s="33"/>
      <c r="O199" s="31" t="s">
        <v>12</v>
      </c>
      <c r="P199" s="210"/>
    </row>
    <row r="200" spans="2:16">
      <c r="B200" s="437"/>
      <c r="M200" s="31"/>
      <c r="N200" s="33"/>
      <c r="O200" s="31" t="s">
        <v>12</v>
      </c>
      <c r="P200" s="210"/>
    </row>
    <row r="201" spans="2:16">
      <c r="B201" s="437"/>
      <c r="M201" s="31"/>
      <c r="N201" s="33"/>
      <c r="O201" s="31" t="s">
        <v>12</v>
      </c>
      <c r="P201" s="210"/>
    </row>
    <row r="202" spans="2:16">
      <c r="B202" s="437"/>
      <c r="M202" s="31"/>
      <c r="N202" s="33"/>
      <c r="O202" s="31" t="s">
        <v>12</v>
      </c>
      <c r="P202" s="210"/>
    </row>
    <row r="203" spans="2:16">
      <c r="B203" s="437"/>
      <c r="M203" s="31"/>
      <c r="N203" s="33"/>
      <c r="O203" s="31" t="s">
        <v>12</v>
      </c>
      <c r="P203" s="210"/>
    </row>
    <row r="204" spans="2:16">
      <c r="B204" s="437"/>
      <c r="M204" s="31"/>
      <c r="N204" s="33"/>
      <c r="O204" s="31" t="s">
        <v>12</v>
      </c>
      <c r="P204" s="210"/>
    </row>
    <row r="205" spans="2:16">
      <c r="B205" s="437"/>
      <c r="M205" s="31"/>
      <c r="N205" s="33"/>
      <c r="O205" s="31" t="s">
        <v>12</v>
      </c>
      <c r="P205" s="210"/>
    </row>
    <row r="206" spans="2:16">
      <c r="B206" s="437"/>
      <c r="M206" s="31"/>
      <c r="N206" s="33"/>
      <c r="O206" s="31" t="s">
        <v>12</v>
      </c>
      <c r="P206" s="210"/>
    </row>
    <row r="207" spans="2:16">
      <c r="B207" s="437"/>
      <c r="M207" s="31"/>
      <c r="N207" s="33"/>
      <c r="O207" s="31" t="s">
        <v>12</v>
      </c>
      <c r="P207" s="210"/>
    </row>
    <row r="208" spans="2:16">
      <c r="B208" s="437"/>
      <c r="M208" s="31"/>
      <c r="N208" s="33"/>
      <c r="O208" s="31" t="s">
        <v>12</v>
      </c>
      <c r="P208" s="210"/>
    </row>
    <row r="209" spans="2:16">
      <c r="B209" s="437"/>
      <c r="M209" s="31"/>
      <c r="N209" s="33"/>
      <c r="O209" s="31" t="s">
        <v>12</v>
      </c>
      <c r="P209" s="210"/>
    </row>
    <row r="210" spans="2:16">
      <c r="B210" s="437"/>
      <c r="M210" s="31"/>
      <c r="N210" s="33"/>
      <c r="O210" s="31" t="s">
        <v>12</v>
      </c>
      <c r="P210" s="210"/>
    </row>
    <row r="211" spans="2:16">
      <c r="B211" s="437"/>
      <c r="M211" s="31"/>
      <c r="N211" s="33"/>
      <c r="O211" s="31" t="s">
        <v>12</v>
      </c>
      <c r="P211" s="210"/>
    </row>
    <row r="212" spans="2:16">
      <c r="B212" s="437"/>
      <c r="M212" s="31"/>
      <c r="N212" s="33"/>
      <c r="O212" s="31" t="s">
        <v>12</v>
      </c>
      <c r="P212" s="210"/>
    </row>
    <row r="213" spans="2:16">
      <c r="B213" s="437"/>
      <c r="M213" s="31"/>
      <c r="N213" s="33"/>
      <c r="O213" s="31" t="s">
        <v>12</v>
      </c>
      <c r="P213" s="31"/>
    </row>
    <row r="214" spans="2:16">
      <c r="B214" s="437"/>
      <c r="M214" s="31"/>
      <c r="N214" s="33"/>
      <c r="O214" s="31" t="s">
        <v>12</v>
      </c>
      <c r="P214" s="31"/>
    </row>
    <row r="215" spans="2:16">
      <c r="B215" s="437"/>
      <c r="M215" s="31"/>
      <c r="N215" s="33"/>
      <c r="O215" s="31" t="s">
        <v>12</v>
      </c>
      <c r="P215" s="31"/>
    </row>
    <row r="216" spans="2:16">
      <c r="B216" s="437"/>
      <c r="M216" s="31"/>
      <c r="N216" s="33"/>
      <c r="O216" s="31" t="s">
        <v>12</v>
      </c>
      <c r="P216" s="31"/>
    </row>
    <row r="217" spans="2:16">
      <c r="B217" s="437"/>
      <c r="M217" s="31"/>
      <c r="N217" s="33"/>
      <c r="O217" s="31" t="s">
        <v>12</v>
      </c>
      <c r="P217" s="31"/>
    </row>
    <row r="218" spans="2:16">
      <c r="B218" s="437"/>
      <c r="M218" s="31"/>
      <c r="N218" s="33"/>
      <c r="O218" s="31" t="s">
        <v>12</v>
      </c>
      <c r="P218" s="31"/>
    </row>
    <row r="219" spans="2:16">
      <c r="B219" s="437"/>
      <c r="M219" s="31"/>
      <c r="N219" s="33"/>
      <c r="O219" s="31" t="s">
        <v>12</v>
      </c>
      <c r="P219" s="31"/>
    </row>
    <row r="220" spans="2:16">
      <c r="B220" s="437"/>
      <c r="M220" s="31"/>
      <c r="N220" s="33"/>
      <c r="O220" s="31" t="s">
        <v>12</v>
      </c>
      <c r="P220" s="31"/>
    </row>
    <row r="221" spans="2:16">
      <c r="B221" s="437"/>
      <c r="M221" s="31"/>
      <c r="N221" s="33"/>
      <c r="O221" s="31" t="s">
        <v>12</v>
      </c>
      <c r="P221" s="31"/>
    </row>
    <row r="222" spans="2:16">
      <c r="B222" s="437"/>
      <c r="M222" s="31"/>
      <c r="N222" s="33"/>
      <c r="O222" s="31" t="s">
        <v>12</v>
      </c>
      <c r="P222" s="31"/>
    </row>
    <row r="223" spans="2:16">
      <c r="B223" s="437"/>
      <c r="M223" s="31"/>
      <c r="N223" s="33"/>
      <c r="O223" s="31" t="s">
        <v>12</v>
      </c>
      <c r="P223" s="31"/>
    </row>
    <row r="224" spans="2:16">
      <c r="B224" s="437"/>
      <c r="M224" s="31"/>
      <c r="N224" s="33"/>
      <c r="O224" s="31" t="s">
        <v>12</v>
      </c>
      <c r="P224" s="31"/>
    </row>
    <row r="225" spans="2:16">
      <c r="B225" s="437"/>
      <c r="M225" s="31"/>
      <c r="N225" s="33"/>
      <c r="O225" s="31" t="s">
        <v>12</v>
      </c>
      <c r="P225" s="31"/>
    </row>
    <row r="226" spans="2:16">
      <c r="B226" s="437"/>
      <c r="M226" s="31"/>
      <c r="N226" s="33"/>
      <c r="O226" s="31" t="s">
        <v>12</v>
      </c>
      <c r="P226" s="31"/>
    </row>
    <row r="227" spans="2:16">
      <c r="B227" s="437"/>
      <c r="M227" s="31"/>
      <c r="N227" s="33"/>
      <c r="O227" s="31" t="s">
        <v>12</v>
      </c>
      <c r="P227" s="31"/>
    </row>
    <row r="228" spans="2:16">
      <c r="B228" s="437"/>
      <c r="M228" s="31"/>
      <c r="N228" s="33"/>
      <c r="O228" s="31" t="s">
        <v>12</v>
      </c>
      <c r="P228" s="31"/>
    </row>
    <row r="229" spans="2:16">
      <c r="B229" s="437"/>
      <c r="M229" s="31"/>
      <c r="N229" s="33"/>
      <c r="O229" s="31" t="s">
        <v>12</v>
      </c>
      <c r="P229" s="31"/>
    </row>
    <row r="230" spans="2:16">
      <c r="B230" s="437"/>
      <c r="M230" s="31"/>
      <c r="N230" s="33"/>
      <c r="O230" s="31" t="s">
        <v>12</v>
      </c>
      <c r="P230" s="31"/>
    </row>
    <row r="231" spans="2:16">
      <c r="B231" s="437"/>
      <c r="M231" s="31"/>
      <c r="N231" s="33"/>
      <c r="O231" s="31" t="s">
        <v>12</v>
      </c>
      <c r="P231" s="31"/>
    </row>
    <row r="232" spans="2:16">
      <c r="B232" s="437"/>
      <c r="M232" s="31"/>
      <c r="N232" s="33"/>
      <c r="O232" s="31" t="s">
        <v>12</v>
      </c>
      <c r="P232" s="31"/>
    </row>
    <row r="233" spans="2:16">
      <c r="B233" s="437"/>
      <c r="M233" s="31"/>
      <c r="N233" s="33"/>
      <c r="O233" s="31" t="s">
        <v>12</v>
      </c>
      <c r="P233" s="31"/>
    </row>
    <row r="234" spans="2:16">
      <c r="B234" s="437"/>
      <c r="M234" s="31"/>
      <c r="N234" s="33"/>
      <c r="O234" s="31" t="s">
        <v>12</v>
      </c>
      <c r="P234" s="31"/>
    </row>
    <row r="235" spans="2:16">
      <c r="B235" s="437"/>
      <c r="M235" s="31"/>
      <c r="N235" s="33"/>
      <c r="O235" s="31" t="s">
        <v>12</v>
      </c>
      <c r="P235" s="31"/>
    </row>
    <row r="236" spans="2:16">
      <c r="B236" s="437"/>
      <c r="M236" s="31"/>
      <c r="N236" s="33"/>
      <c r="O236" s="31" t="s">
        <v>12</v>
      </c>
      <c r="P236" s="31"/>
    </row>
    <row r="237" spans="2:16">
      <c r="B237" s="437"/>
      <c r="M237" s="31"/>
      <c r="N237" s="33"/>
      <c r="O237" s="31" t="s">
        <v>12</v>
      </c>
      <c r="P237" s="31"/>
    </row>
    <row r="238" spans="2:16">
      <c r="B238" s="437"/>
      <c r="M238" s="31"/>
      <c r="N238" s="33"/>
      <c r="O238" s="31" t="s">
        <v>12</v>
      </c>
      <c r="P238" s="31"/>
    </row>
    <row r="239" spans="2:16">
      <c r="B239" s="437"/>
      <c r="M239" s="31"/>
      <c r="N239" s="33"/>
      <c r="O239" s="31" t="s">
        <v>12</v>
      </c>
      <c r="P239" s="31"/>
    </row>
    <row r="240" spans="2:16">
      <c r="B240" s="437"/>
      <c r="M240" s="31"/>
      <c r="N240" s="33"/>
      <c r="O240" s="31" t="s">
        <v>12</v>
      </c>
      <c r="P240" s="31"/>
    </row>
    <row r="241" spans="2:16">
      <c r="B241" s="437"/>
      <c r="M241" s="31"/>
      <c r="N241" s="33"/>
      <c r="O241" s="31" t="s">
        <v>12</v>
      </c>
      <c r="P241" s="31"/>
    </row>
    <row r="242" spans="2:16">
      <c r="B242" s="437"/>
      <c r="M242" s="31"/>
      <c r="N242" s="33"/>
      <c r="O242" s="31" t="s">
        <v>12</v>
      </c>
      <c r="P242" s="31"/>
    </row>
    <row r="243" spans="2:16">
      <c r="B243" s="437"/>
      <c r="M243" s="31"/>
      <c r="N243" s="33"/>
      <c r="O243" s="31" t="s">
        <v>12</v>
      </c>
      <c r="P243" s="31"/>
    </row>
    <row r="244" spans="2:16">
      <c r="B244" s="437"/>
      <c r="M244" s="31"/>
      <c r="N244" s="33"/>
      <c r="O244" s="31" t="s">
        <v>12</v>
      </c>
      <c r="P244" s="31"/>
    </row>
    <row r="245" spans="2:16">
      <c r="B245" s="437"/>
      <c r="M245" s="31"/>
      <c r="N245" s="33"/>
      <c r="O245" s="31" t="s">
        <v>12</v>
      </c>
      <c r="P245" s="31"/>
    </row>
    <row r="246" spans="2:16">
      <c r="B246" s="437"/>
      <c r="M246" s="31"/>
      <c r="N246" s="33"/>
      <c r="O246" s="31" t="s">
        <v>12</v>
      </c>
      <c r="P246" s="31"/>
    </row>
    <row r="247" spans="2:16">
      <c r="B247" s="437"/>
      <c r="M247" s="31"/>
      <c r="N247" s="33"/>
      <c r="O247" s="31" t="s">
        <v>12</v>
      </c>
      <c r="P247" s="31"/>
    </row>
    <row r="248" spans="2:16">
      <c r="B248" s="437"/>
      <c r="M248" s="31"/>
      <c r="N248" s="33"/>
      <c r="O248" s="31" t="s">
        <v>12</v>
      </c>
      <c r="P248" s="31"/>
    </row>
    <row r="249" spans="2:16">
      <c r="B249" s="437"/>
      <c r="M249" s="31"/>
      <c r="N249" s="33"/>
      <c r="O249" s="31" t="s">
        <v>12</v>
      </c>
      <c r="P249" s="31"/>
    </row>
    <row r="250" spans="2:16">
      <c r="B250" s="437"/>
      <c r="M250" s="31"/>
      <c r="N250" s="33"/>
      <c r="O250" s="31" t="s">
        <v>12</v>
      </c>
      <c r="P250" s="31"/>
    </row>
    <row r="251" spans="2:16">
      <c r="B251" s="437"/>
      <c r="M251" s="31"/>
      <c r="N251" s="33"/>
      <c r="O251" s="31" t="s">
        <v>12</v>
      </c>
      <c r="P251" s="31"/>
    </row>
    <row r="252" spans="2:16">
      <c r="B252" s="437"/>
      <c r="M252" s="31"/>
      <c r="N252" s="33"/>
      <c r="O252" s="31" t="s">
        <v>12</v>
      </c>
      <c r="P252" s="31"/>
    </row>
    <row r="253" spans="2:16">
      <c r="B253" s="437"/>
      <c r="M253" s="31"/>
      <c r="N253" s="33"/>
      <c r="O253" s="31" t="s">
        <v>12</v>
      </c>
      <c r="P253" s="31"/>
    </row>
    <row r="254" spans="2:16">
      <c r="B254" s="437"/>
      <c r="M254" s="31"/>
      <c r="N254" s="33"/>
      <c r="O254" s="31" t="s">
        <v>12</v>
      </c>
      <c r="P254" s="31"/>
    </row>
    <row r="255" spans="2:16">
      <c r="B255" s="437"/>
      <c r="M255" s="31"/>
      <c r="N255" s="33"/>
      <c r="O255" s="31" t="s">
        <v>12</v>
      </c>
      <c r="P255" s="31"/>
    </row>
    <row r="256" spans="2:16">
      <c r="B256" s="437"/>
      <c r="M256" s="31"/>
      <c r="N256" s="33"/>
      <c r="O256" s="31" t="s">
        <v>12</v>
      </c>
      <c r="P256" s="31"/>
    </row>
    <row r="257" spans="2:16">
      <c r="B257" s="437"/>
      <c r="M257" s="31"/>
      <c r="N257" s="33"/>
      <c r="O257" s="31" t="s">
        <v>12</v>
      </c>
      <c r="P257" s="31"/>
    </row>
    <row r="258" spans="2:16">
      <c r="B258" s="437"/>
      <c r="M258" s="31"/>
      <c r="N258" s="33"/>
      <c r="O258" s="31" t="s">
        <v>12</v>
      </c>
      <c r="P258" s="31"/>
    </row>
    <row r="259" spans="2:16">
      <c r="B259" s="437"/>
      <c r="M259" s="31"/>
      <c r="N259" s="33"/>
      <c r="O259" s="31" t="s">
        <v>12</v>
      </c>
      <c r="P259" s="31"/>
    </row>
    <row r="260" spans="2:16">
      <c r="B260" s="437"/>
      <c r="M260" s="31"/>
      <c r="N260" s="33"/>
      <c r="O260" s="31" t="s">
        <v>12</v>
      </c>
      <c r="P260" s="31"/>
    </row>
    <row r="261" spans="2:16">
      <c r="B261" s="437"/>
      <c r="M261" s="31"/>
      <c r="N261" s="33"/>
      <c r="O261" s="31" t="s">
        <v>12</v>
      </c>
      <c r="P261" s="31"/>
    </row>
    <row r="262" spans="2:16">
      <c r="B262" s="437"/>
      <c r="M262" s="31"/>
      <c r="N262" s="33"/>
      <c r="O262" s="31" t="s">
        <v>12</v>
      </c>
      <c r="P262" s="31"/>
    </row>
    <row r="263" spans="2:16">
      <c r="B263" s="437"/>
      <c r="M263" s="31"/>
      <c r="N263" s="33"/>
      <c r="O263" s="31" t="s">
        <v>12</v>
      </c>
      <c r="P263" s="31"/>
    </row>
    <row r="264" spans="2:16">
      <c r="B264" s="437"/>
      <c r="M264" s="31"/>
      <c r="N264" s="33"/>
      <c r="O264" s="31" t="s">
        <v>12</v>
      </c>
      <c r="P264" s="31"/>
    </row>
    <row r="265" spans="2:16">
      <c r="B265" s="437"/>
      <c r="M265" s="31"/>
      <c r="N265" s="33"/>
      <c r="O265" s="31" t="s">
        <v>12</v>
      </c>
      <c r="P265" s="31"/>
    </row>
    <row r="266" spans="2:16">
      <c r="B266" s="437"/>
      <c r="M266" s="31"/>
      <c r="N266" s="33"/>
      <c r="O266" s="31" t="s">
        <v>12</v>
      </c>
      <c r="P266" s="31"/>
    </row>
    <row r="267" spans="2:16">
      <c r="B267" s="437"/>
      <c r="M267" s="31"/>
      <c r="N267" s="33"/>
      <c r="O267" s="31" t="s">
        <v>12</v>
      </c>
      <c r="P267" s="31"/>
    </row>
    <row r="268" spans="2:16">
      <c r="B268" s="437"/>
      <c r="M268" s="31"/>
      <c r="N268" s="33"/>
      <c r="O268" s="31" t="s">
        <v>12</v>
      </c>
      <c r="P268" s="31"/>
    </row>
    <row r="269" spans="2:16">
      <c r="B269" s="437"/>
      <c r="M269" s="31"/>
      <c r="N269" s="33"/>
      <c r="O269" s="31" t="s">
        <v>12</v>
      </c>
      <c r="P269" s="31"/>
    </row>
    <row r="270" spans="2:16">
      <c r="B270" s="437"/>
      <c r="M270" s="31"/>
      <c r="N270" s="33"/>
      <c r="O270" s="31" t="s">
        <v>12</v>
      </c>
      <c r="P270" s="31"/>
    </row>
    <row r="271" spans="2:16">
      <c r="B271" s="437"/>
      <c r="M271" s="31"/>
      <c r="N271" s="33"/>
      <c r="O271" s="31" t="s">
        <v>12</v>
      </c>
      <c r="P271" s="31"/>
    </row>
    <row r="272" spans="2:16">
      <c r="B272" s="437"/>
      <c r="M272" s="31"/>
      <c r="N272" s="33"/>
      <c r="O272" s="31" t="s">
        <v>12</v>
      </c>
      <c r="P272" s="31"/>
    </row>
    <row r="273" spans="2:16">
      <c r="B273" s="437"/>
      <c r="M273" s="31"/>
      <c r="N273" s="33"/>
      <c r="O273" s="31" t="s">
        <v>12</v>
      </c>
      <c r="P273" s="31"/>
    </row>
    <row r="274" spans="2:16">
      <c r="B274" s="437"/>
      <c r="M274" s="31"/>
      <c r="N274" s="33"/>
      <c r="O274" s="31" t="s">
        <v>12</v>
      </c>
      <c r="P274" s="31"/>
    </row>
    <row r="275" spans="2:16">
      <c r="B275" s="437"/>
      <c r="M275" s="31"/>
      <c r="N275" s="33"/>
      <c r="O275" s="31" t="s">
        <v>12</v>
      </c>
      <c r="P275" s="31"/>
    </row>
    <row r="276" spans="2:16">
      <c r="B276" s="437"/>
      <c r="M276" s="31"/>
      <c r="N276" s="33"/>
      <c r="O276" s="31" t="s">
        <v>12</v>
      </c>
      <c r="P276" s="31"/>
    </row>
    <row r="277" spans="2:16">
      <c r="B277" s="437"/>
      <c r="M277" s="31"/>
      <c r="N277" s="33"/>
      <c r="O277" s="31" t="s">
        <v>12</v>
      </c>
      <c r="P277" s="31"/>
    </row>
    <row r="278" spans="2:16">
      <c r="B278" s="437"/>
      <c r="M278" s="31"/>
      <c r="N278" s="33"/>
      <c r="O278" s="31" t="s">
        <v>12</v>
      </c>
      <c r="P278" s="31"/>
    </row>
    <row r="279" spans="2:16">
      <c r="B279" s="437"/>
      <c r="M279" s="31"/>
      <c r="N279" s="33"/>
      <c r="O279" s="31" t="s">
        <v>12</v>
      </c>
      <c r="P279" s="31"/>
    </row>
    <row r="280" spans="2:16">
      <c r="B280" s="437"/>
    </row>
    <row r="281" spans="2:16">
      <c r="B281" s="437"/>
    </row>
    <row r="282" spans="2:16">
      <c r="B282" s="437"/>
    </row>
    <row r="283" spans="2:16">
      <c r="B283" s="437"/>
    </row>
    <row r="284" spans="2:16">
      <c r="B284" s="437"/>
    </row>
    <row r="285" spans="2:16">
      <c r="B285" s="437"/>
    </row>
    <row r="286" spans="2:16">
      <c r="B286" s="437"/>
    </row>
    <row r="287" spans="2:16">
      <c r="B287" s="437"/>
    </row>
    <row r="288" spans="2:16">
      <c r="B288" s="437"/>
    </row>
    <row r="289" spans="2:2">
      <c r="B289" s="437"/>
    </row>
    <row r="290" spans="2:2">
      <c r="B290" s="437"/>
    </row>
    <row r="291" spans="2:2">
      <c r="B291" s="437"/>
    </row>
    <row r="292" spans="2:2">
      <c r="B292" s="437"/>
    </row>
    <row r="293" spans="2:2">
      <c r="B293" s="437"/>
    </row>
    <row r="294" spans="2:2">
      <c r="B294" s="437"/>
    </row>
    <row r="295" spans="2:2">
      <c r="B295" s="437"/>
    </row>
    <row r="296" spans="2:2">
      <c r="B296" s="437"/>
    </row>
    <row r="297" spans="2:2">
      <c r="B297" s="437"/>
    </row>
    <row r="298" spans="2:2">
      <c r="B298" s="437"/>
    </row>
    <row r="299" spans="2:2">
      <c r="B299" s="437"/>
    </row>
    <row r="300" spans="2:2">
      <c r="B300" s="437"/>
    </row>
    <row r="301" spans="2:2">
      <c r="B301" s="437"/>
    </row>
    <row r="302" spans="2:2">
      <c r="B302" s="437"/>
    </row>
    <row r="303" spans="2:2">
      <c r="B303" s="437"/>
    </row>
    <row r="304" spans="2:2">
      <c r="B304" s="437"/>
    </row>
    <row r="305" spans="2:2">
      <c r="B305" s="437"/>
    </row>
    <row r="306" spans="2:2">
      <c r="B306" s="437"/>
    </row>
    <row r="307" spans="2:2">
      <c r="B307" s="437"/>
    </row>
    <row r="308" spans="2:2">
      <c r="B308" s="437"/>
    </row>
    <row r="309" spans="2:2">
      <c r="B309" s="437"/>
    </row>
    <row r="310" spans="2:2">
      <c r="B310" s="437"/>
    </row>
    <row r="311" spans="2:2">
      <c r="B311" s="437"/>
    </row>
    <row r="312" spans="2:2">
      <c r="B312" s="437"/>
    </row>
    <row r="313" spans="2:2">
      <c r="B313" s="437"/>
    </row>
    <row r="314" spans="2:2">
      <c r="B314" s="437"/>
    </row>
    <row r="315" spans="2:2">
      <c r="B315" s="437"/>
    </row>
    <row r="316" spans="2:2">
      <c r="B316" s="437"/>
    </row>
    <row r="317" spans="2:2">
      <c r="B317" s="437"/>
    </row>
    <row r="318" spans="2:2">
      <c r="B318" s="437"/>
    </row>
    <row r="319" spans="2:2">
      <c r="B319" s="437"/>
    </row>
    <row r="320" spans="2:2">
      <c r="B320" s="437"/>
    </row>
    <row r="321" spans="2:2">
      <c r="B321" s="437"/>
    </row>
    <row r="322" spans="2:2">
      <c r="B322" s="437"/>
    </row>
    <row r="323" spans="2:2">
      <c r="B323" s="437"/>
    </row>
    <row r="324" spans="2:2">
      <c r="B324" s="437"/>
    </row>
    <row r="325" spans="2:2">
      <c r="B325" s="437"/>
    </row>
    <row r="326" spans="2:2">
      <c r="B326" s="437"/>
    </row>
    <row r="327" spans="2:2">
      <c r="B327" s="437"/>
    </row>
    <row r="328" spans="2:2">
      <c r="B328" s="437"/>
    </row>
    <row r="329" spans="2:2">
      <c r="B329" s="437"/>
    </row>
    <row r="330" spans="2:2">
      <c r="B330" s="437"/>
    </row>
    <row r="331" spans="2:2">
      <c r="B331" s="437"/>
    </row>
    <row r="332" spans="2:2">
      <c r="B332" s="437"/>
    </row>
    <row r="333" spans="2:2">
      <c r="B333" s="437"/>
    </row>
    <row r="334" spans="2:2">
      <c r="B334" s="437"/>
    </row>
    <row r="335" spans="2:2">
      <c r="B335" s="437"/>
    </row>
    <row r="336" spans="2:2">
      <c r="B336" s="437"/>
    </row>
    <row r="337" spans="2:2">
      <c r="B337" s="437"/>
    </row>
    <row r="338" spans="2:2">
      <c r="B338" s="437"/>
    </row>
    <row r="339" spans="2:2">
      <c r="B339" s="437"/>
    </row>
    <row r="340" spans="2:2">
      <c r="B340" s="437"/>
    </row>
    <row r="341" spans="2:2">
      <c r="B341" s="437"/>
    </row>
    <row r="342" spans="2:2">
      <c r="B342" s="437"/>
    </row>
    <row r="343" spans="2:2">
      <c r="B343" s="437"/>
    </row>
    <row r="344" spans="2:2">
      <c r="B344" s="437"/>
    </row>
    <row r="345" spans="2:2">
      <c r="B345" s="437"/>
    </row>
    <row r="346" spans="2:2">
      <c r="B346" s="437"/>
    </row>
    <row r="347" spans="2:2">
      <c r="B347" s="437"/>
    </row>
    <row r="348" spans="2:2">
      <c r="B348" s="437"/>
    </row>
    <row r="349" spans="2:2">
      <c r="B349" s="437"/>
    </row>
    <row r="350" spans="2:2">
      <c r="B350" s="437"/>
    </row>
    <row r="351" spans="2:2">
      <c r="B351" s="437"/>
    </row>
    <row r="352" spans="2:2">
      <c r="B352" s="437"/>
    </row>
    <row r="353" spans="2:2">
      <c r="B353" s="437"/>
    </row>
    <row r="354" spans="2:2">
      <c r="B354" s="437"/>
    </row>
    <row r="355" spans="2:2">
      <c r="B355" s="437"/>
    </row>
    <row r="356" spans="2:2">
      <c r="B356" s="437"/>
    </row>
    <row r="357" spans="2:2">
      <c r="B357" s="437"/>
    </row>
    <row r="358" spans="2:2">
      <c r="B358" s="437"/>
    </row>
    <row r="359" spans="2:2">
      <c r="B359" s="437"/>
    </row>
    <row r="360" spans="2:2">
      <c r="B360" s="437"/>
    </row>
    <row r="361" spans="2:2">
      <c r="B361" s="437"/>
    </row>
    <row r="362" spans="2:2">
      <c r="B362" s="437"/>
    </row>
    <row r="363" spans="2:2">
      <c r="B363" s="437"/>
    </row>
    <row r="364" spans="2:2">
      <c r="B364" s="437"/>
    </row>
    <row r="365" spans="2:2">
      <c r="B365" s="437"/>
    </row>
    <row r="366" spans="2:2">
      <c r="B366" s="437"/>
    </row>
    <row r="367" spans="2:2">
      <c r="B367" s="437"/>
    </row>
    <row r="368" spans="2:2">
      <c r="B368" s="437"/>
    </row>
    <row r="369" spans="2:2">
      <c r="B369" s="437"/>
    </row>
    <row r="370" spans="2:2">
      <c r="B370" s="437"/>
    </row>
    <row r="371" spans="2:2">
      <c r="B371" s="437"/>
    </row>
    <row r="372" spans="2:2">
      <c r="B372" s="437"/>
    </row>
    <row r="373" spans="2:2">
      <c r="B373" s="437"/>
    </row>
    <row r="374" spans="2:2">
      <c r="B374" s="437"/>
    </row>
    <row r="375" spans="2:2">
      <c r="B375" s="437"/>
    </row>
    <row r="376" spans="2:2">
      <c r="B376" s="437"/>
    </row>
    <row r="377" spans="2:2">
      <c r="B377" s="437"/>
    </row>
    <row r="378" spans="2:2">
      <c r="B378" s="437"/>
    </row>
    <row r="379" spans="2:2">
      <c r="B379" s="437"/>
    </row>
    <row r="380" spans="2:2">
      <c r="B380" s="437"/>
    </row>
    <row r="381" spans="2:2">
      <c r="B381" s="437"/>
    </row>
    <row r="382" spans="2:2">
      <c r="B382" s="437"/>
    </row>
    <row r="383" spans="2:2">
      <c r="B383" s="437"/>
    </row>
    <row r="384" spans="2:2">
      <c r="B384" s="437"/>
    </row>
    <row r="385" spans="2:2">
      <c r="B385" s="437"/>
    </row>
    <row r="386" spans="2:2">
      <c r="B386" s="437"/>
    </row>
    <row r="387" spans="2:2">
      <c r="B387" s="437"/>
    </row>
    <row r="388" spans="2:2">
      <c r="B388" s="437"/>
    </row>
    <row r="389" spans="2:2">
      <c r="B389" s="437"/>
    </row>
    <row r="390" spans="2:2">
      <c r="B390" s="437"/>
    </row>
    <row r="391" spans="2:2">
      <c r="B391" s="437"/>
    </row>
    <row r="392" spans="2:2">
      <c r="B392" s="437"/>
    </row>
    <row r="393" spans="2:2">
      <c r="B393" s="437"/>
    </row>
    <row r="394" spans="2:2">
      <c r="B394" s="437"/>
    </row>
    <row r="395" spans="2:2">
      <c r="B395" s="437"/>
    </row>
    <row r="396" spans="2:2">
      <c r="B396" s="437"/>
    </row>
    <row r="397" spans="2:2">
      <c r="B397" s="437"/>
    </row>
    <row r="398" spans="2:2">
      <c r="B398" s="437"/>
    </row>
    <row r="399" spans="2:2">
      <c r="B399" s="437"/>
    </row>
    <row r="400" spans="2:2">
      <c r="B400" s="437"/>
    </row>
    <row r="401" spans="2:2">
      <c r="B401" s="437"/>
    </row>
    <row r="402" spans="2:2">
      <c r="B402" s="437"/>
    </row>
    <row r="403" spans="2:2">
      <c r="B403" s="437"/>
    </row>
    <row r="404" spans="2:2">
      <c r="B404" s="437"/>
    </row>
    <row r="405" spans="2:2">
      <c r="B405" s="437"/>
    </row>
    <row r="406" spans="2:2">
      <c r="B406" s="437"/>
    </row>
    <row r="407" spans="2:2">
      <c r="B407" s="437"/>
    </row>
  </sheetData>
  <mergeCells count="12">
    <mergeCell ref="A1:P1"/>
    <mergeCell ref="A2:P2"/>
    <mergeCell ref="A3:P3"/>
    <mergeCell ref="A4:P4"/>
    <mergeCell ref="C7:K7"/>
    <mergeCell ref="L7:L8"/>
    <mergeCell ref="O7:O8"/>
    <mergeCell ref="A61:B61"/>
    <mergeCell ref="A7:A8"/>
    <mergeCell ref="A82:A83"/>
    <mergeCell ref="B7:B8"/>
    <mergeCell ref="P7:P8"/>
  </mergeCells>
  <pageMargins left="0.196850393700787" right="0" top="1.14173228346457" bottom="0.74803149606299202" header="0.31496062992126" footer="0.31496062992126"/>
  <pageSetup scale="52" orientation="portrait" r:id="rId1"/>
  <ignoredErrors>
    <ignoredError sqref="A54:A55 A17:A25 A27:A38 A9:A1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31D7-1655-45D1-A057-A8351A4062C5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tabColor theme="6" tint="0.59999389629810485"/>
  </sheetPr>
  <dimension ref="A1:P129"/>
  <sheetViews>
    <sheetView showGridLines="0" showZeros="0" topLeftCell="A28" zoomScale="112" zoomScaleNormal="112" workbookViewId="0">
      <selection activeCell="N23" sqref="N23"/>
    </sheetView>
  </sheetViews>
  <sheetFormatPr baseColWidth="10" defaultColWidth="11" defaultRowHeight="12.75"/>
  <cols>
    <col min="1" max="1" width="17.85546875" style="137" customWidth="1"/>
    <col min="2" max="2" width="41.140625" style="5" customWidth="1"/>
    <col min="3" max="3" width="12.85546875" style="5" customWidth="1"/>
    <col min="4" max="4" width="16.42578125" style="42" customWidth="1"/>
    <col min="5" max="5" width="15.5703125" style="42" customWidth="1"/>
    <col min="6" max="6" width="15.140625" style="203" customWidth="1"/>
    <col min="7" max="7" width="15.5703125" style="42" customWidth="1"/>
    <col min="8" max="8" width="15.7109375" style="203" customWidth="1"/>
    <col min="9" max="9" width="15" style="137" customWidth="1"/>
    <col min="10" max="10" width="0.140625" style="194" customWidth="1"/>
    <col min="11" max="11" width="21.42578125" style="137" customWidth="1"/>
    <col min="12" max="12" width="13" style="137" customWidth="1"/>
    <col min="13" max="13" width="4.5703125" style="137" customWidth="1"/>
    <col min="14" max="16384" width="11" style="137"/>
  </cols>
  <sheetData>
    <row r="1" spans="1:16" ht="21.75" customHeight="1">
      <c r="A1" s="706" t="s">
        <v>55</v>
      </c>
      <c r="B1" s="706"/>
      <c r="C1" s="706"/>
      <c r="D1" s="706"/>
      <c r="E1" s="706"/>
      <c r="F1" s="706"/>
      <c r="G1" s="706"/>
      <c r="H1" s="706"/>
      <c r="I1" s="706"/>
      <c r="J1" s="37"/>
      <c r="K1" s="98"/>
      <c r="L1" s="98"/>
      <c r="M1" s="98"/>
    </row>
    <row r="2" spans="1:16" ht="18" customHeight="1">
      <c r="A2" s="706" t="s">
        <v>56</v>
      </c>
      <c r="B2" s="706"/>
      <c r="C2" s="706"/>
      <c r="D2" s="706"/>
      <c r="E2" s="706"/>
      <c r="F2" s="706"/>
      <c r="G2" s="706"/>
      <c r="H2" s="706"/>
      <c r="I2" s="706"/>
      <c r="J2" s="37"/>
      <c r="K2" s="98"/>
      <c r="L2" s="98"/>
      <c r="M2" s="98"/>
    </row>
    <row r="3" spans="1:16" ht="15">
      <c r="A3" s="707" t="s">
        <v>57</v>
      </c>
      <c r="B3" s="707"/>
      <c r="C3" s="707"/>
      <c r="D3" s="707"/>
      <c r="E3" s="707"/>
      <c r="F3" s="707"/>
      <c r="G3" s="707"/>
      <c r="H3" s="707"/>
      <c r="I3" s="707"/>
    </row>
    <row r="4" spans="1:16" ht="20.25" customHeight="1">
      <c r="A4" s="708" t="s">
        <v>389</v>
      </c>
      <c r="B4" s="708"/>
      <c r="C4" s="708"/>
      <c r="D4" s="708"/>
      <c r="E4" s="708"/>
      <c r="F4" s="708"/>
      <c r="G4" s="708"/>
      <c r="H4" s="708"/>
      <c r="I4" s="708"/>
    </row>
    <row r="5" spans="1:16" ht="9.75" customHeight="1">
      <c r="A5" s="382"/>
      <c r="B5" s="383"/>
      <c r="C5" s="383"/>
      <c r="D5" s="384"/>
      <c r="E5" s="384"/>
      <c r="F5" s="490"/>
      <c r="G5" s="384"/>
      <c r="H5" s="385"/>
      <c r="I5" s="382" t="s">
        <v>12</v>
      </c>
    </row>
    <row r="6" spans="1:16" ht="24" customHeight="1">
      <c r="A6" s="699" t="s">
        <v>58</v>
      </c>
      <c r="B6" s="701" t="s">
        <v>0</v>
      </c>
      <c r="C6" s="703" t="s">
        <v>44</v>
      </c>
      <c r="D6" s="703"/>
      <c r="E6" s="703"/>
      <c r="F6" s="704" t="s">
        <v>316</v>
      </c>
      <c r="G6" s="704"/>
      <c r="H6" s="709" t="s">
        <v>29</v>
      </c>
      <c r="I6" s="710"/>
    </row>
    <row r="7" spans="1:16" ht="36" customHeight="1">
      <c r="A7" s="700"/>
      <c r="B7" s="702"/>
      <c r="C7" s="240" t="s">
        <v>2</v>
      </c>
      <c r="D7" s="373" t="s">
        <v>59</v>
      </c>
      <c r="E7" s="240" t="s">
        <v>23</v>
      </c>
      <c r="F7" s="491" t="s">
        <v>60</v>
      </c>
      <c r="G7" s="373" t="s">
        <v>61</v>
      </c>
      <c r="H7" s="370" t="s">
        <v>24</v>
      </c>
      <c r="I7" s="241" t="s">
        <v>62</v>
      </c>
    </row>
    <row r="8" spans="1:16" ht="8.25" hidden="1" customHeight="1">
      <c r="A8" s="242"/>
      <c r="B8" s="243" t="s">
        <v>12</v>
      </c>
      <c r="C8" s="243"/>
      <c r="D8" s="374"/>
      <c r="E8" s="374"/>
      <c r="F8" s="346"/>
      <c r="G8" s="374"/>
      <c r="H8" s="346"/>
      <c r="I8" s="244"/>
    </row>
    <row r="9" spans="1:16" ht="21.75" customHeight="1">
      <c r="A9" s="242"/>
      <c r="B9" s="245" t="s">
        <v>26</v>
      </c>
      <c r="C9" s="246">
        <f>+C11+C36</f>
        <v>179349116</v>
      </c>
      <c r="D9" s="658">
        <f>+D11+D36</f>
        <v>179349116</v>
      </c>
      <c r="E9" s="246">
        <f>E11+E36</f>
        <v>119931341</v>
      </c>
      <c r="F9" s="246">
        <f>+F11+F36</f>
        <v>9458251.0800000001</v>
      </c>
      <c r="G9" s="246">
        <f>+G11+G36</f>
        <v>77350475.979999989</v>
      </c>
      <c r="H9" s="655">
        <f>+G9-E9</f>
        <v>-42580865.020000011</v>
      </c>
      <c r="I9" s="247">
        <f>+G9/E9*100</f>
        <v>64.49563169647206</v>
      </c>
      <c r="J9" s="407">
        <v>67892224.899999991</v>
      </c>
      <c r="K9" s="711"/>
      <c r="L9" s="712"/>
      <c r="M9" s="712"/>
      <c r="N9" s="712"/>
      <c r="O9" s="712"/>
      <c r="P9" s="712"/>
    </row>
    <row r="10" spans="1:16" ht="9.9499999999999993" customHeight="1">
      <c r="A10" s="242"/>
      <c r="B10" s="245"/>
      <c r="C10" s="246"/>
      <c r="D10" s="246"/>
      <c r="E10" s="246"/>
      <c r="F10" s="246"/>
      <c r="G10" s="248"/>
      <c r="H10" s="656"/>
      <c r="I10" s="247"/>
      <c r="J10" s="408"/>
    </row>
    <row r="11" spans="1:16" ht="21" customHeight="1">
      <c r="A11" s="249" t="s">
        <v>63</v>
      </c>
      <c r="B11" s="250" t="s">
        <v>27</v>
      </c>
      <c r="C11" s="251">
        <f>+C13</f>
        <v>133140570</v>
      </c>
      <c r="D11" s="246">
        <f>+D13</f>
        <v>133140570</v>
      </c>
      <c r="E11" s="246">
        <f>E17+E25+E26+E31+E33</f>
        <v>82758256</v>
      </c>
      <c r="F11" s="246">
        <f>+F13</f>
        <v>9458251.0800000001</v>
      </c>
      <c r="G11" s="246">
        <f>+G13</f>
        <v>67162238.979999989</v>
      </c>
      <c r="H11" s="655">
        <f t="shared" ref="H11:H47" si="0">+G11-E11</f>
        <v>-15596017.020000011</v>
      </c>
      <c r="I11" s="247">
        <f t="shared" ref="I11:I50" si="1">+G11/E11*100</f>
        <v>81.15472972267564</v>
      </c>
      <c r="J11" s="409">
        <v>57703987.899999991</v>
      </c>
      <c r="M11" s="146"/>
    </row>
    <row r="12" spans="1:16" ht="9.9499999999999993" customHeight="1">
      <c r="A12" s="242"/>
      <c r="B12" s="252"/>
      <c r="C12" s="253"/>
      <c r="D12" s="254"/>
      <c r="E12" s="254" t="s">
        <v>12</v>
      </c>
      <c r="F12" s="254"/>
      <c r="G12" s="255"/>
      <c r="H12" s="655"/>
      <c r="I12" s="247"/>
      <c r="J12" s="408"/>
      <c r="M12" s="146"/>
      <c r="O12" s="137" t="s">
        <v>12</v>
      </c>
    </row>
    <row r="13" spans="1:16" ht="21" customHeight="1">
      <c r="A13" s="249" t="s">
        <v>64</v>
      </c>
      <c r="B13" s="245" t="s">
        <v>65</v>
      </c>
      <c r="C13" s="246">
        <f>+C15+C21+C26+C31+C33</f>
        <v>133140570</v>
      </c>
      <c r="D13" s="246">
        <f>+D15+D21+D26+D31+D33</f>
        <v>133140570</v>
      </c>
      <c r="E13" s="246">
        <f>+E15+E21+E26+E31+E33</f>
        <v>82758256</v>
      </c>
      <c r="F13" s="246">
        <f>F15+F21+F26+F31</f>
        <v>9458251.0800000001</v>
      </c>
      <c r="G13" s="248">
        <f>G15+G21+G26+G31+G33</f>
        <v>67162238.979999989</v>
      </c>
      <c r="H13" s="655">
        <f t="shared" si="0"/>
        <v>-15596017.020000011</v>
      </c>
      <c r="I13" s="247">
        <f t="shared" si="1"/>
        <v>81.15472972267564</v>
      </c>
      <c r="J13" s="409">
        <v>57703987.899999991</v>
      </c>
      <c r="K13" s="147"/>
      <c r="L13" s="146"/>
      <c r="M13" s="146"/>
    </row>
    <row r="14" spans="1:16" ht="14.25" customHeight="1">
      <c r="A14" s="249"/>
      <c r="B14" s="256"/>
      <c r="C14" s="254"/>
      <c r="D14" s="254"/>
      <c r="E14" s="254"/>
      <c r="F14" s="254"/>
      <c r="G14" s="255" t="s">
        <v>12</v>
      </c>
      <c r="H14" s="655" t="s">
        <v>12</v>
      </c>
      <c r="I14" s="247"/>
      <c r="J14" s="408" t="s">
        <v>12</v>
      </c>
      <c r="K14" s="147"/>
      <c r="M14" s="146"/>
    </row>
    <row r="15" spans="1:16" ht="21" customHeight="1">
      <c r="A15" s="249" t="s">
        <v>66</v>
      </c>
      <c r="B15" s="245" t="s">
        <v>67</v>
      </c>
      <c r="C15" s="246">
        <f>+C17</f>
        <v>3672711</v>
      </c>
      <c r="D15" s="246">
        <f>SUM(D18:D19)</f>
        <v>3672711</v>
      </c>
      <c r="E15" s="246">
        <f>E17</f>
        <v>3367714</v>
      </c>
      <c r="F15" s="246">
        <f>SUM(F18:F19)</f>
        <v>112744.05</v>
      </c>
      <c r="G15" s="248">
        <f>G17</f>
        <v>873188.28000000014</v>
      </c>
      <c r="H15" s="655">
        <f t="shared" si="0"/>
        <v>-2494525.7199999997</v>
      </c>
      <c r="I15" s="247">
        <f t="shared" si="1"/>
        <v>25.928219557836567</v>
      </c>
      <c r="J15" s="408">
        <v>760444.2300000001</v>
      </c>
      <c r="K15" s="147"/>
      <c r="M15" s="146"/>
    </row>
    <row r="16" spans="1:16" ht="11.45" customHeight="1">
      <c r="A16" s="249"/>
      <c r="B16" s="245"/>
      <c r="C16" s="246"/>
      <c r="D16" s="254"/>
      <c r="E16" s="246"/>
      <c r="F16" s="246"/>
      <c r="G16" s="248"/>
      <c r="H16" s="655"/>
      <c r="I16" s="247"/>
      <c r="J16" s="408"/>
      <c r="K16" s="147"/>
    </row>
    <row r="17" spans="1:14" ht="19.149999999999999" customHeight="1">
      <c r="A17" s="249" t="s">
        <v>68</v>
      </c>
      <c r="B17" s="257" t="s">
        <v>69</v>
      </c>
      <c r="C17" s="258">
        <f>+C18+C19</f>
        <v>3672711</v>
      </c>
      <c r="D17" s="246">
        <f>+D18+D19</f>
        <v>3672711</v>
      </c>
      <c r="E17" s="246">
        <f>SUM(E18:E19)</f>
        <v>3367714</v>
      </c>
      <c r="F17" s="246">
        <f>SUM(F18:F19)</f>
        <v>112744.05</v>
      </c>
      <c r="G17" s="246">
        <f>J17+F17</f>
        <v>873188.28000000014</v>
      </c>
      <c r="H17" s="655">
        <f t="shared" si="0"/>
        <v>-2494525.7199999997</v>
      </c>
      <c r="I17" s="247">
        <f t="shared" si="1"/>
        <v>25.928219557836567</v>
      </c>
      <c r="J17" s="409">
        <v>760444.2300000001</v>
      </c>
    </row>
    <row r="18" spans="1:14" ht="24.95" customHeight="1">
      <c r="A18" s="259" t="s">
        <v>70</v>
      </c>
      <c r="B18" s="256" t="s">
        <v>71</v>
      </c>
      <c r="C18" s="254">
        <v>1264345</v>
      </c>
      <c r="D18" s="254">
        <v>1264345</v>
      </c>
      <c r="E18" s="254">
        <f>12647+12644+12643+252869+189651+126434+533571</f>
        <v>1140459</v>
      </c>
      <c r="F18" s="660">
        <v>3650</v>
      </c>
      <c r="G18" s="661">
        <f>J18+F18</f>
        <v>50969.72</v>
      </c>
      <c r="H18" s="655">
        <f t="shared" si="0"/>
        <v>-1089489.28</v>
      </c>
      <c r="I18" s="461">
        <f t="shared" si="1"/>
        <v>4.4692286176004581</v>
      </c>
      <c r="J18" s="82">
        <v>47319.72</v>
      </c>
      <c r="M18" s="146"/>
    </row>
    <row r="19" spans="1:14" ht="24.95" customHeight="1">
      <c r="A19" s="259" t="s">
        <v>72</v>
      </c>
      <c r="B19" s="256" t="s">
        <v>73</v>
      </c>
      <c r="C19" s="254">
        <v>2408366</v>
      </c>
      <c r="D19" s="254">
        <v>2408366</v>
      </c>
      <c r="E19" s="254">
        <f>24083+636979+495410+481673+161254+190233+237623</f>
        <v>2227255</v>
      </c>
      <c r="F19" s="660">
        <v>109094.05</v>
      </c>
      <c r="G19" s="661">
        <f>J19+F19</f>
        <v>822218.56</v>
      </c>
      <c r="H19" s="655">
        <f t="shared" si="0"/>
        <v>-1405036.44</v>
      </c>
      <c r="I19" s="461">
        <f t="shared" si="1"/>
        <v>36.916229169987275</v>
      </c>
      <c r="J19" s="82">
        <v>713124.51</v>
      </c>
    </row>
    <row r="20" spans="1:14" ht="9.9499999999999993" customHeight="1">
      <c r="A20" s="249"/>
      <c r="B20" s="256" t="s">
        <v>12</v>
      </c>
      <c r="C20" s="254"/>
      <c r="D20" s="254" t="s">
        <v>12</v>
      </c>
      <c r="E20" s="254"/>
      <c r="F20" s="254"/>
      <c r="G20" s="255"/>
      <c r="H20" s="655"/>
      <c r="I20" s="247"/>
      <c r="J20" s="408"/>
    </row>
    <row r="21" spans="1:14" ht="24.95" customHeight="1">
      <c r="A21" s="249" t="s">
        <v>74</v>
      </c>
      <c r="B21" s="245" t="s">
        <v>75</v>
      </c>
      <c r="C21" s="246">
        <f>+C23</f>
        <v>121012398</v>
      </c>
      <c r="D21" s="246">
        <f>SUM(D23:D23)</f>
        <v>121012398</v>
      </c>
      <c r="E21" s="246">
        <f>SUM(E23)</f>
        <v>71289338</v>
      </c>
      <c r="F21" s="246">
        <f>F23</f>
        <v>8836312</v>
      </c>
      <c r="G21" s="662">
        <f>G23</f>
        <v>60701344</v>
      </c>
      <c r="H21" s="655">
        <f>+G21-E21</f>
        <v>-10587994</v>
      </c>
      <c r="I21" s="247">
        <f t="shared" si="1"/>
        <v>85.147857594076697</v>
      </c>
      <c r="J21" s="409">
        <v>51865032</v>
      </c>
      <c r="M21" s="146"/>
      <c r="N21" s="137" t="s">
        <v>321</v>
      </c>
    </row>
    <row r="22" spans="1:14" ht="5.25" customHeight="1">
      <c r="A22" s="249"/>
      <c r="B22" s="256"/>
      <c r="C22" s="254"/>
      <c r="D22" s="254"/>
      <c r="E22" s="254"/>
      <c r="F22" s="254"/>
      <c r="G22" s="661">
        <f>F22</f>
        <v>0</v>
      </c>
      <c r="H22" s="655">
        <f t="shared" si="0"/>
        <v>0</v>
      </c>
      <c r="I22" s="247"/>
      <c r="J22" s="408">
        <v>0</v>
      </c>
    </row>
    <row r="23" spans="1:14" ht="24.75" customHeight="1">
      <c r="A23" s="249" t="s">
        <v>76</v>
      </c>
      <c r="B23" s="245" t="s">
        <v>77</v>
      </c>
      <c r="C23" s="246">
        <f>+C25</f>
        <v>121012398</v>
      </c>
      <c r="D23" s="246">
        <f>+D25</f>
        <v>121012398</v>
      </c>
      <c r="E23" s="246">
        <f>E25</f>
        <v>71289338</v>
      </c>
      <c r="F23" s="246">
        <f>F25</f>
        <v>8836312</v>
      </c>
      <c r="G23" s="662">
        <f>G25</f>
        <v>60701344</v>
      </c>
      <c r="H23" s="655">
        <f t="shared" si="0"/>
        <v>-10587994</v>
      </c>
      <c r="I23" s="247">
        <f t="shared" si="1"/>
        <v>85.147857594076697</v>
      </c>
      <c r="J23" s="409">
        <v>51865032</v>
      </c>
    </row>
    <row r="24" spans="1:14" ht="10.15" customHeight="1">
      <c r="A24" s="249"/>
      <c r="B24" s="256"/>
      <c r="C24" s="254"/>
      <c r="D24" s="254"/>
      <c r="E24" s="254"/>
      <c r="F24" s="254"/>
      <c r="G24" s="661">
        <f>F24</f>
        <v>0</v>
      </c>
      <c r="H24" s="655">
        <f t="shared" si="0"/>
        <v>0</v>
      </c>
      <c r="I24" s="247"/>
      <c r="J24" s="408">
        <v>0</v>
      </c>
    </row>
    <row r="25" spans="1:14" ht="22.15" customHeight="1">
      <c r="A25" s="259" t="s">
        <v>78</v>
      </c>
      <c r="B25" s="256" t="s">
        <v>79</v>
      </c>
      <c r="C25" s="254">
        <v>121012398</v>
      </c>
      <c r="D25" s="254">
        <v>121012398</v>
      </c>
      <c r="E25" s="254">
        <f>12771873+11516274+8786225+8779536+8781816+8784874+11868740</f>
        <v>71289338</v>
      </c>
      <c r="F25" s="254">
        <v>8836312</v>
      </c>
      <c r="G25" s="661">
        <f>J25+F25</f>
        <v>60701344</v>
      </c>
      <c r="H25" s="655">
        <f>G25-E25</f>
        <v>-10587994</v>
      </c>
      <c r="I25" s="461">
        <f t="shared" si="1"/>
        <v>85.147857594076697</v>
      </c>
      <c r="J25" s="408">
        <v>51865032</v>
      </c>
    </row>
    <row r="26" spans="1:14" ht="24.95" customHeight="1">
      <c r="A26" s="249" t="s">
        <v>80</v>
      </c>
      <c r="B26" s="245" t="s">
        <v>327</v>
      </c>
      <c r="C26" s="246">
        <f>+C27+C28+C29</f>
        <v>6461773</v>
      </c>
      <c r="D26" s="246">
        <f>SUM(D27:D29)</f>
        <v>6461773</v>
      </c>
      <c r="E26" s="246">
        <f>SUM(E27:E29)</f>
        <v>6216190</v>
      </c>
      <c r="F26" s="246">
        <f>F27+F28+F29</f>
        <v>489617.28</v>
      </c>
      <c r="G26" s="248">
        <f>+G27+G28+G29</f>
        <v>4110875.5400000005</v>
      </c>
      <c r="H26" s="655">
        <f t="shared" si="0"/>
        <v>-2105314.4599999995</v>
      </c>
      <c r="I26" s="247">
        <f t="shared" si="1"/>
        <v>66.131754981749282</v>
      </c>
      <c r="J26" s="409">
        <v>3621258.26</v>
      </c>
    </row>
    <row r="27" spans="1:14" ht="24.95" customHeight="1">
      <c r="A27" s="259" t="s">
        <v>81</v>
      </c>
      <c r="B27" s="256" t="s">
        <v>82</v>
      </c>
      <c r="C27" s="254">
        <v>713904</v>
      </c>
      <c r="D27" s="254">
        <v>713904</v>
      </c>
      <c r="E27" s="254">
        <f>64255+71390+217294+57112+57112+57112+71390</f>
        <v>595665</v>
      </c>
      <c r="F27" s="254">
        <v>105982.25</v>
      </c>
      <c r="G27" s="255">
        <f>J27+F27</f>
        <v>598763.76</v>
      </c>
      <c r="H27" s="659">
        <f t="shared" si="0"/>
        <v>3098.7600000000093</v>
      </c>
      <c r="I27" s="461">
        <f t="shared" si="1"/>
        <v>100.52021857923496</v>
      </c>
      <c r="J27" s="408">
        <v>492781.50999999995</v>
      </c>
    </row>
    <row r="28" spans="1:14" ht="24.95" customHeight="1">
      <c r="A28" s="259" t="s">
        <v>83</v>
      </c>
      <c r="B28" s="256" t="s">
        <v>84</v>
      </c>
      <c r="C28" s="254">
        <v>5674884</v>
      </c>
      <c r="D28" s="254">
        <v>5674884</v>
      </c>
      <c r="E28" s="254">
        <f>367198+2999796+453990+936566+245856+283744+283744</f>
        <v>5570894</v>
      </c>
      <c r="F28" s="254">
        <v>381779.7</v>
      </c>
      <c r="G28" s="255">
        <f>J28+F28</f>
        <v>3447518.0900000003</v>
      </c>
      <c r="H28" s="655">
        <f t="shared" si="0"/>
        <v>-2123375.9099999997</v>
      </c>
      <c r="I28" s="461">
        <f t="shared" si="1"/>
        <v>61.884467555835741</v>
      </c>
      <c r="J28" s="408">
        <v>3065738.39</v>
      </c>
      <c r="L28" s="146"/>
    </row>
    <row r="29" spans="1:14" ht="24.95" customHeight="1">
      <c r="A29" s="259" t="s">
        <v>313</v>
      </c>
      <c r="B29" s="256" t="s">
        <v>314</v>
      </c>
      <c r="C29" s="254">
        <v>72985</v>
      </c>
      <c r="D29" s="254">
        <v>72985</v>
      </c>
      <c r="E29" s="254">
        <f>3653+7298+9487+14597+7298+3649+3649</f>
        <v>49631</v>
      </c>
      <c r="F29" s="254">
        <v>1855.33</v>
      </c>
      <c r="G29" s="255">
        <f>J29+F29</f>
        <v>64593.69</v>
      </c>
      <c r="H29" s="255">
        <f t="shared" si="0"/>
        <v>14962.690000000002</v>
      </c>
      <c r="I29" s="461">
        <f t="shared" si="1"/>
        <v>130.14787129012112</v>
      </c>
      <c r="J29" s="408">
        <v>62738.36</v>
      </c>
    </row>
    <row r="30" spans="1:14" ht="9.9499999999999993" customHeight="1">
      <c r="A30" s="249" t="s">
        <v>12</v>
      </c>
      <c r="B30" s="256"/>
      <c r="C30" s="255"/>
      <c r="D30" s="255"/>
      <c r="E30" s="254"/>
      <c r="F30" s="254"/>
      <c r="G30" s="255">
        <f>F30</f>
        <v>0</v>
      </c>
      <c r="H30" s="255">
        <f t="shared" si="0"/>
        <v>0</v>
      </c>
      <c r="I30" s="247"/>
      <c r="J30" s="408">
        <v>0</v>
      </c>
    </row>
    <row r="31" spans="1:14" ht="24.95" customHeight="1">
      <c r="A31" s="249" t="s">
        <v>85</v>
      </c>
      <c r="B31" s="245" t="s">
        <v>301</v>
      </c>
      <c r="C31" s="248">
        <f>+C32</f>
        <v>993688</v>
      </c>
      <c r="D31" s="248">
        <f>SUM(D32)</f>
        <v>993688</v>
      </c>
      <c r="E31" s="246">
        <f>SUM(E32)</f>
        <v>885014</v>
      </c>
      <c r="F31" s="246">
        <f>F32</f>
        <v>19577.75</v>
      </c>
      <c r="G31" s="248">
        <f>J31+F31</f>
        <v>476831.16000000003</v>
      </c>
      <c r="H31" s="655">
        <f t="shared" si="0"/>
        <v>-408182.83999999997</v>
      </c>
      <c r="I31" s="247">
        <f t="shared" si="1"/>
        <v>53.878374805370314</v>
      </c>
      <c r="J31" s="409">
        <v>457253.41000000003</v>
      </c>
    </row>
    <row r="32" spans="1:14" ht="24.95" customHeight="1">
      <c r="A32" s="249" t="s">
        <v>86</v>
      </c>
      <c r="B32" s="256" t="s">
        <v>87</v>
      </c>
      <c r="C32" s="255">
        <v>993688</v>
      </c>
      <c r="D32" s="255">
        <v>993688</v>
      </c>
      <c r="E32" s="254">
        <f>99368+368298+79495+79495+79495+79495+99368</f>
        <v>885014</v>
      </c>
      <c r="F32" s="254">
        <v>19577.75</v>
      </c>
      <c r="G32" s="255">
        <f>J32+F32</f>
        <v>476831.16000000003</v>
      </c>
      <c r="H32" s="655">
        <f t="shared" si="0"/>
        <v>-408182.83999999997</v>
      </c>
      <c r="I32" s="462">
        <f t="shared" si="1"/>
        <v>53.878374805370314</v>
      </c>
      <c r="J32" s="408">
        <v>457253.41000000003</v>
      </c>
    </row>
    <row r="33" spans="1:16" ht="24.95" customHeight="1">
      <c r="A33" s="249">
        <v>1.4</v>
      </c>
      <c r="B33" s="245" t="s">
        <v>332</v>
      </c>
      <c r="C33" s="248">
        <f>+C34</f>
        <v>1000000</v>
      </c>
      <c r="D33" s="248">
        <f t="shared" ref="D33:E33" si="2">+D34</f>
        <v>1000000</v>
      </c>
      <c r="E33" s="246">
        <f t="shared" si="2"/>
        <v>1000000</v>
      </c>
      <c r="F33" s="246">
        <f t="shared" ref="F33:H34" si="3">+F34</f>
        <v>0</v>
      </c>
      <c r="G33" s="246">
        <f t="shared" si="3"/>
        <v>1000000</v>
      </c>
      <c r="H33" s="655">
        <f t="shared" si="3"/>
        <v>0</v>
      </c>
      <c r="I33" s="247">
        <f t="shared" si="1"/>
        <v>100</v>
      </c>
      <c r="J33" s="408">
        <v>1000000</v>
      </c>
    </row>
    <row r="34" spans="1:16" ht="24.95" customHeight="1">
      <c r="A34" s="259" t="s">
        <v>303</v>
      </c>
      <c r="B34" s="256" t="s">
        <v>333</v>
      </c>
      <c r="C34" s="255">
        <f>+C35</f>
        <v>1000000</v>
      </c>
      <c r="D34" s="255">
        <f t="shared" ref="D34:E34" si="4">+D35</f>
        <v>1000000</v>
      </c>
      <c r="E34" s="254">
        <f t="shared" si="4"/>
        <v>1000000</v>
      </c>
      <c r="F34" s="254"/>
      <c r="G34" s="254">
        <f t="shared" si="3"/>
        <v>1000000</v>
      </c>
      <c r="H34" s="655">
        <f t="shared" si="3"/>
        <v>0</v>
      </c>
      <c r="I34" s="461">
        <f t="shared" si="1"/>
        <v>100</v>
      </c>
      <c r="J34" s="408">
        <v>1000000</v>
      </c>
    </row>
    <row r="35" spans="1:16" ht="17.25" customHeight="1">
      <c r="A35" s="259" t="s">
        <v>302</v>
      </c>
      <c r="B35" s="256" t="s">
        <v>334</v>
      </c>
      <c r="C35" s="255">
        <v>1000000</v>
      </c>
      <c r="D35" s="255">
        <v>1000000</v>
      </c>
      <c r="E35" s="254">
        <v>1000000</v>
      </c>
      <c r="F35" s="254"/>
      <c r="G35" s="254">
        <f>+J35+F35</f>
        <v>1000000</v>
      </c>
      <c r="H35" s="655">
        <f>+G35-E35</f>
        <v>0</v>
      </c>
      <c r="I35" s="461">
        <f t="shared" si="1"/>
        <v>100</v>
      </c>
      <c r="J35" s="408">
        <v>1000000</v>
      </c>
    </row>
    <row r="36" spans="1:16" ht="24.95" customHeight="1">
      <c r="A36" s="249" t="s">
        <v>88</v>
      </c>
      <c r="B36" s="245" t="s">
        <v>335</v>
      </c>
      <c r="C36" s="248">
        <f>+C38+C42</f>
        <v>46208546</v>
      </c>
      <c r="D36" s="248">
        <f>+D42+D38</f>
        <v>46208546</v>
      </c>
      <c r="E36" s="246">
        <f>+E42+E38</f>
        <v>37173085</v>
      </c>
      <c r="F36" s="246">
        <f>+F38+F42</f>
        <v>0</v>
      </c>
      <c r="G36" s="248">
        <f>+J36+F36</f>
        <v>10188237</v>
      </c>
      <c r="H36" s="655">
        <f>G36-E36</f>
        <v>-26984848</v>
      </c>
      <c r="I36" s="247">
        <f t="shared" si="1"/>
        <v>27.407563832810755</v>
      </c>
      <c r="J36" s="409">
        <v>10188237</v>
      </c>
    </row>
    <row r="37" spans="1:16" ht="9.9499999999999993" customHeight="1">
      <c r="A37" s="249"/>
      <c r="B37" s="256"/>
      <c r="C37" s="255"/>
      <c r="D37" s="255"/>
      <c r="E37" s="254"/>
      <c r="F37" s="255"/>
      <c r="G37" s="255"/>
      <c r="H37" s="655"/>
      <c r="I37" s="247"/>
      <c r="J37" s="408"/>
    </row>
    <row r="38" spans="1:16" ht="18" customHeight="1">
      <c r="A38" s="249" t="s">
        <v>89</v>
      </c>
      <c r="B38" s="245" t="s">
        <v>90</v>
      </c>
      <c r="C38" s="248">
        <f>+C39</f>
        <v>45108546</v>
      </c>
      <c r="D38" s="248">
        <f>D39</f>
        <v>45108546</v>
      </c>
      <c r="E38" s="246">
        <f>E39</f>
        <v>36073085</v>
      </c>
      <c r="F38" s="248">
        <f t="shared" ref="F38:G40" si="5">F39</f>
        <v>0</v>
      </c>
      <c r="G38" s="246">
        <f t="shared" si="5"/>
        <v>9088237</v>
      </c>
      <c r="H38" s="655">
        <f>H39</f>
        <v>-26984848</v>
      </c>
      <c r="I38" s="247">
        <f t="shared" si="1"/>
        <v>25.193955548853115</v>
      </c>
      <c r="J38" s="409">
        <v>9088237</v>
      </c>
    </row>
    <row r="39" spans="1:16" ht="18" customHeight="1">
      <c r="A39" s="259" t="s">
        <v>91</v>
      </c>
      <c r="B39" s="256" t="s">
        <v>92</v>
      </c>
      <c r="C39" s="255">
        <f>+C40</f>
        <v>45108546</v>
      </c>
      <c r="D39" s="255">
        <f>D40</f>
        <v>45108546</v>
      </c>
      <c r="E39" s="254">
        <f>E40</f>
        <v>36073085</v>
      </c>
      <c r="F39" s="255">
        <f>+F40</f>
        <v>0</v>
      </c>
      <c r="G39" s="255">
        <f t="shared" si="5"/>
        <v>9088237</v>
      </c>
      <c r="H39" s="655">
        <f>H40</f>
        <v>-26984848</v>
      </c>
      <c r="I39" s="461">
        <f t="shared" si="1"/>
        <v>25.193955548853115</v>
      </c>
      <c r="J39" s="408">
        <v>9088237</v>
      </c>
    </row>
    <row r="40" spans="1:16" ht="18" customHeight="1">
      <c r="A40" s="259" t="s">
        <v>93</v>
      </c>
      <c r="B40" s="256" t="s">
        <v>94</v>
      </c>
      <c r="C40" s="255">
        <f>+C41</f>
        <v>45108546</v>
      </c>
      <c r="D40" s="255">
        <f>D41</f>
        <v>45108546</v>
      </c>
      <c r="E40" s="254">
        <f>+E41</f>
        <v>36073085</v>
      </c>
      <c r="F40" s="255">
        <f>+F41</f>
        <v>0</v>
      </c>
      <c r="G40" s="255">
        <f t="shared" si="5"/>
        <v>9088237</v>
      </c>
      <c r="H40" s="655">
        <f>H41</f>
        <v>-26984848</v>
      </c>
      <c r="I40" s="461">
        <f t="shared" si="1"/>
        <v>25.193955548853115</v>
      </c>
      <c r="J40" s="408">
        <v>9088237</v>
      </c>
    </row>
    <row r="41" spans="1:16" ht="18" customHeight="1">
      <c r="A41" s="259" t="s">
        <v>95</v>
      </c>
      <c r="B41" s="256" t="s">
        <v>96</v>
      </c>
      <c r="C41" s="255">
        <v>45108546</v>
      </c>
      <c r="D41" s="255">
        <v>45108546</v>
      </c>
      <c r="E41" s="254">
        <f>9003267+24718+20084+13490107+20084+20084+13494741</f>
        <v>36073085</v>
      </c>
      <c r="F41" s="255"/>
      <c r="G41" s="255">
        <f>+J41+F41</f>
        <v>9088237</v>
      </c>
      <c r="H41" s="655">
        <f>G41-E41</f>
        <v>-26984848</v>
      </c>
      <c r="I41" s="461">
        <f t="shared" si="1"/>
        <v>25.193955548853115</v>
      </c>
      <c r="J41" s="408">
        <v>9088237</v>
      </c>
    </row>
    <row r="42" spans="1:16" ht="24.95" customHeight="1">
      <c r="A42" s="249" t="s">
        <v>97</v>
      </c>
      <c r="B42" s="245" t="s">
        <v>98</v>
      </c>
      <c r="C42" s="248">
        <f>+C43</f>
        <v>1100000</v>
      </c>
      <c r="D42" s="248">
        <f>SUM(D43)</f>
        <v>1100000</v>
      </c>
      <c r="E42" s="246">
        <f>E43</f>
        <v>1100000</v>
      </c>
      <c r="F42" s="248">
        <f>+F43</f>
        <v>0</v>
      </c>
      <c r="G42" s="248">
        <f>+G43</f>
        <v>1100000</v>
      </c>
      <c r="H42" s="659">
        <f t="shared" si="0"/>
        <v>0</v>
      </c>
      <c r="I42" s="247">
        <f t="shared" si="1"/>
        <v>100</v>
      </c>
      <c r="J42" s="409">
        <v>1100000</v>
      </c>
    </row>
    <row r="43" spans="1:16" ht="24.95" customHeight="1">
      <c r="A43" s="259" t="s">
        <v>99</v>
      </c>
      <c r="B43" s="256" t="s">
        <v>100</v>
      </c>
      <c r="C43" s="255">
        <f>+C44</f>
        <v>1100000</v>
      </c>
      <c r="D43" s="255">
        <f>+D44</f>
        <v>1100000</v>
      </c>
      <c r="E43" s="254">
        <f>E45</f>
        <v>1100000</v>
      </c>
      <c r="F43" s="255">
        <f>+F44</f>
        <v>0</v>
      </c>
      <c r="G43" s="255">
        <f>+G44</f>
        <v>1100000</v>
      </c>
      <c r="H43" s="663">
        <f t="shared" si="0"/>
        <v>0</v>
      </c>
      <c r="I43" s="461">
        <f t="shared" si="1"/>
        <v>100</v>
      </c>
      <c r="J43" s="408">
        <v>1100000</v>
      </c>
    </row>
    <row r="44" spans="1:16" ht="17.45" customHeight="1">
      <c r="A44" s="259" t="s">
        <v>101</v>
      </c>
      <c r="B44" s="256" t="s">
        <v>102</v>
      </c>
      <c r="C44" s="255">
        <f>+C45</f>
        <v>1100000</v>
      </c>
      <c r="D44" s="255">
        <f>D45</f>
        <v>1100000</v>
      </c>
      <c r="E44" s="255">
        <f>E45</f>
        <v>1100000</v>
      </c>
      <c r="F44" s="255">
        <f>+F45</f>
        <v>0</v>
      </c>
      <c r="G44" s="255">
        <f>G45</f>
        <v>1100000</v>
      </c>
      <c r="H44" s="663">
        <f t="shared" si="0"/>
        <v>0</v>
      </c>
      <c r="I44" s="461">
        <f t="shared" si="1"/>
        <v>100</v>
      </c>
      <c r="J44" s="408">
        <v>1100000</v>
      </c>
    </row>
    <row r="45" spans="1:16" ht="17.45" customHeight="1">
      <c r="A45" s="259" t="s">
        <v>103</v>
      </c>
      <c r="B45" s="256" t="s">
        <v>104</v>
      </c>
      <c r="C45" s="255">
        <v>1100000</v>
      </c>
      <c r="D45" s="255">
        <v>1100000</v>
      </c>
      <c r="E45" s="254">
        <v>1100000</v>
      </c>
      <c r="F45" s="255">
        <v>0</v>
      </c>
      <c r="G45" s="255">
        <v>1100000</v>
      </c>
      <c r="H45" s="663">
        <f t="shared" si="0"/>
        <v>0</v>
      </c>
      <c r="I45" s="461">
        <f t="shared" si="1"/>
        <v>100</v>
      </c>
      <c r="J45" s="408">
        <v>1100000</v>
      </c>
    </row>
    <row r="46" spans="1:16" ht="16.899999999999999" customHeight="1">
      <c r="A46" s="260"/>
      <c r="B46" s="261"/>
      <c r="C46" s="262"/>
      <c r="D46" s="262"/>
      <c r="E46" s="262"/>
      <c r="F46" s="262"/>
      <c r="G46" s="262"/>
      <c r="H46" s="664"/>
      <c r="I46" s="406"/>
      <c r="K46" s="705"/>
      <c r="L46" s="705"/>
      <c r="M46" s="705"/>
      <c r="N46" s="705"/>
      <c r="O46" s="705"/>
      <c r="P46" s="705"/>
    </row>
    <row r="47" spans="1:16" ht="24.6" hidden="1" customHeight="1">
      <c r="A47" s="140"/>
      <c r="B47" s="95" t="s">
        <v>105</v>
      </c>
      <c r="C47" s="95"/>
      <c r="D47" s="375">
        <f>SUM(D49)</f>
        <v>5210534</v>
      </c>
      <c r="E47" s="375">
        <f>SUM(E49)</f>
        <v>4639377</v>
      </c>
      <c r="F47" s="492">
        <f>SUM(F49:F49)</f>
        <v>1797741</v>
      </c>
      <c r="G47" s="375" t="e">
        <f>#REF!+F47</f>
        <v>#REF!</v>
      </c>
      <c r="H47" s="371" t="e">
        <f t="shared" si="0"/>
        <v>#REF!</v>
      </c>
      <c r="I47" s="247" t="e">
        <f t="shared" si="1"/>
        <v>#REF!</v>
      </c>
      <c r="J47" s="194">
        <v>4639377</v>
      </c>
    </row>
    <row r="48" spans="1:16" ht="9.6" hidden="1" customHeight="1">
      <c r="A48" s="140"/>
      <c r="B48" s="96"/>
      <c r="C48" s="96"/>
      <c r="D48" s="138"/>
      <c r="E48" s="138"/>
      <c r="F48" s="493"/>
      <c r="G48" s="139">
        <f>F48</f>
        <v>0</v>
      </c>
      <c r="H48" s="372" t="s">
        <v>12</v>
      </c>
      <c r="I48" s="247" t="e">
        <f t="shared" si="1"/>
        <v>#DIV/0!</v>
      </c>
      <c r="J48" s="194">
        <v>0</v>
      </c>
    </row>
    <row r="49" spans="1:10" ht="24.6" hidden="1" customHeight="1">
      <c r="A49" s="140"/>
      <c r="B49" s="96" t="s">
        <v>106</v>
      </c>
      <c r="C49" s="96"/>
      <c r="D49" s="138">
        <v>5210534</v>
      </c>
      <c r="E49" s="138">
        <v>4639377</v>
      </c>
      <c r="F49" s="493">
        <f>1779848+17893</f>
        <v>1797741</v>
      </c>
      <c r="G49" s="139" t="e">
        <f>F49+#REF!</f>
        <v>#REF!</v>
      </c>
      <c r="H49" s="372" t="e">
        <f>+G49-E49</f>
        <v>#REF!</v>
      </c>
      <c r="I49" s="247" t="e">
        <f t="shared" si="1"/>
        <v>#REF!</v>
      </c>
      <c r="J49" s="194">
        <v>4639377</v>
      </c>
    </row>
    <row r="50" spans="1:10" ht="7.15" hidden="1" customHeight="1">
      <c r="A50" s="6"/>
      <c r="B50" s="141"/>
      <c r="C50" s="141"/>
      <c r="D50" s="376"/>
      <c r="E50" s="376" t="s">
        <v>12</v>
      </c>
      <c r="F50" s="347" t="s">
        <v>12</v>
      </c>
      <c r="G50" s="376" t="s">
        <v>12</v>
      </c>
      <c r="H50" s="347" t="s">
        <v>12</v>
      </c>
      <c r="I50" s="247" t="e">
        <f t="shared" si="1"/>
        <v>#VALUE!</v>
      </c>
      <c r="J50" s="194" t="s">
        <v>12</v>
      </c>
    </row>
    <row r="51" spans="1:10" ht="9" customHeight="1">
      <c r="A51"/>
      <c r="B51" s="142" t="s">
        <v>12</v>
      </c>
      <c r="C51" s="143"/>
      <c r="D51" s="123"/>
      <c r="E51" s="377"/>
      <c r="F51" s="348"/>
      <c r="G51" s="377"/>
      <c r="H51" s="348"/>
      <c r="I51" s="143"/>
    </row>
    <row r="52" spans="1:10">
      <c r="A52" s="698" t="s">
        <v>22</v>
      </c>
      <c r="B52" s="698"/>
      <c r="C52" s="38"/>
      <c r="D52" s="2"/>
      <c r="E52" s="2"/>
      <c r="F52" s="14"/>
      <c r="G52" s="2"/>
      <c r="H52" s="14"/>
      <c r="I52"/>
    </row>
    <row r="53" spans="1:10" ht="15.75">
      <c r="B53" s="144" t="s">
        <v>12</v>
      </c>
      <c r="C53" s="144"/>
      <c r="D53" s="378"/>
      <c r="E53" s="379"/>
      <c r="F53" s="349"/>
      <c r="G53" s="379"/>
      <c r="H53" s="349"/>
      <c r="I53" s="147"/>
    </row>
    <row r="54" spans="1:10" ht="15.75">
      <c r="B54" s="145" t="s">
        <v>12</v>
      </c>
      <c r="C54" s="145"/>
      <c r="D54" s="380" t="s">
        <v>12</v>
      </c>
      <c r="E54" s="379"/>
      <c r="F54" s="349"/>
      <c r="G54" s="379"/>
      <c r="H54" s="349"/>
      <c r="I54" s="147"/>
    </row>
    <row r="55" spans="1:10" ht="15.75">
      <c r="B55" s="145" t="s">
        <v>12</v>
      </c>
      <c r="C55" s="145"/>
      <c r="E55" s="379"/>
      <c r="F55" s="349"/>
      <c r="G55" s="379"/>
      <c r="H55" s="349"/>
      <c r="I55" s="147"/>
    </row>
    <row r="56" spans="1:10" ht="15.75">
      <c r="B56" s="144" t="s">
        <v>12</v>
      </c>
      <c r="C56" s="144"/>
      <c r="D56" s="379"/>
      <c r="E56" s="379"/>
      <c r="F56" s="349"/>
      <c r="G56" s="379"/>
      <c r="H56" s="349"/>
      <c r="I56" s="147"/>
    </row>
    <row r="57" spans="1:10" ht="15.75">
      <c r="B57" s="144" t="s">
        <v>12</v>
      </c>
      <c r="C57" s="144"/>
      <c r="D57" s="379"/>
      <c r="E57" s="379"/>
      <c r="F57" s="349"/>
      <c r="G57" s="379"/>
      <c r="H57" s="349"/>
      <c r="I57" s="147"/>
    </row>
    <row r="58" spans="1:10" ht="15.75">
      <c r="B58" s="144" t="s">
        <v>12</v>
      </c>
      <c r="C58" s="144"/>
      <c r="D58" s="379"/>
      <c r="E58" s="379"/>
      <c r="F58" s="349"/>
      <c r="G58" s="379"/>
      <c r="H58" s="349"/>
      <c r="I58" s="147"/>
    </row>
    <row r="59" spans="1:10" ht="15.75">
      <c r="B59" s="144" t="s">
        <v>12</v>
      </c>
      <c r="C59" s="144"/>
      <c r="D59" s="379"/>
      <c r="E59" s="379"/>
      <c r="F59" s="349"/>
      <c r="G59" s="379"/>
      <c r="H59" s="349"/>
      <c r="I59" s="147"/>
    </row>
    <row r="60" spans="1:10">
      <c r="D60" s="381"/>
      <c r="E60" s="381"/>
      <c r="F60" s="350"/>
      <c r="G60" s="381"/>
      <c r="H60" s="350"/>
      <c r="I60" s="147"/>
    </row>
    <row r="129" spans="5:5">
      <c r="E129" s="42" t="s">
        <v>12</v>
      </c>
    </row>
  </sheetData>
  <mergeCells count="12">
    <mergeCell ref="K46:P46"/>
    <mergeCell ref="A1:I1"/>
    <mergeCell ref="A2:I2"/>
    <mergeCell ref="A3:I3"/>
    <mergeCell ref="A4:I4"/>
    <mergeCell ref="H6:I6"/>
    <mergeCell ref="K9:P9"/>
    <mergeCell ref="A52:B52"/>
    <mergeCell ref="A6:A7"/>
    <mergeCell ref="B6:B7"/>
    <mergeCell ref="C6:E6"/>
    <mergeCell ref="F6:G6"/>
  </mergeCells>
  <pageMargins left="0.27559055118110237" right="0.11811023622047245" top="0.74803149606299213" bottom="0.98425196850393704" header="0.51181102362204722" footer="0.51181102362204722"/>
  <pageSetup scale="60" firstPageNumber="0" orientation="portrait" useFirstPageNumber="1" r:id="rId1"/>
  <headerFooter alignWithMargins="0">
    <oddFooter>&amp;R&amp;"Arial,Negrita"</oddFooter>
  </headerFooter>
  <ignoredErrors>
    <ignoredError sqref="E15:F15 E21 G43 G30 G22:G23 H25 F39:F40 E11 F42 E43 F44 D40 E9 G2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3">
    <tabColor theme="6" tint="0.59999389629810485"/>
    <pageSetUpPr fitToPage="1"/>
  </sheetPr>
  <dimension ref="A1:Y70"/>
  <sheetViews>
    <sheetView showGridLines="0" showZeros="0" zoomScaleNormal="100" workbookViewId="0">
      <selection sqref="A1:J33"/>
    </sheetView>
  </sheetViews>
  <sheetFormatPr baseColWidth="10" defaultColWidth="11.42578125" defaultRowHeight="12.75"/>
  <cols>
    <col min="1" max="1" width="40.28515625" customWidth="1"/>
    <col min="2" max="2" width="17.42578125" customWidth="1"/>
    <col min="3" max="3" width="14.42578125" customWidth="1"/>
    <col min="4" max="4" width="15.140625" customWidth="1"/>
    <col min="5" max="5" width="11.85546875" hidden="1" customWidth="1"/>
    <col min="6" max="6" width="15.85546875" customWidth="1"/>
    <col min="7" max="7" width="14" customWidth="1"/>
    <col min="8" max="8" width="15.140625" style="2" customWidth="1"/>
    <col min="9" max="9" width="15" customWidth="1"/>
    <col min="10" max="10" width="9.140625" style="79" customWidth="1"/>
    <col min="11" max="11" width="19.140625" hidden="1" customWidth="1"/>
    <col min="12" max="12" width="12" customWidth="1"/>
    <col min="13" max="13" width="22.42578125" customWidth="1"/>
    <col min="14" max="14" width="11.5703125" customWidth="1"/>
    <col min="15" max="15" width="9.140625" customWidth="1"/>
    <col min="16" max="16" width="9.28515625" customWidth="1"/>
    <col min="17" max="17" width="15.140625" customWidth="1"/>
    <col min="18" max="18" width="22.42578125" customWidth="1"/>
    <col min="20" max="20" width="1.42578125" customWidth="1"/>
    <col min="21" max="21" width="3.140625" customWidth="1"/>
    <col min="22" max="22" width="0.42578125" customWidth="1"/>
    <col min="23" max="23" width="1.5703125" customWidth="1"/>
    <col min="24" max="24" width="0.42578125" customWidth="1"/>
  </cols>
  <sheetData>
    <row r="1" spans="1:25" ht="15.75">
      <c r="A1" s="706" t="s">
        <v>55</v>
      </c>
      <c r="B1" s="706"/>
      <c r="C1" s="706"/>
      <c r="D1" s="706"/>
      <c r="E1" s="706"/>
      <c r="F1" s="706"/>
      <c r="G1" s="706"/>
      <c r="H1" s="706"/>
      <c r="I1" s="706"/>
      <c r="J1" s="706"/>
    </row>
    <row r="2" spans="1:25" ht="15.75">
      <c r="A2" s="706" t="s">
        <v>56</v>
      </c>
      <c r="B2" s="706"/>
      <c r="C2" s="706"/>
      <c r="D2" s="706"/>
      <c r="E2" s="706"/>
      <c r="F2" s="706"/>
      <c r="G2" s="706"/>
      <c r="H2" s="706"/>
      <c r="I2" s="706"/>
      <c r="J2" s="706"/>
    </row>
    <row r="3" spans="1:25" ht="15">
      <c r="A3" s="713" t="s">
        <v>107</v>
      </c>
      <c r="B3" s="714"/>
      <c r="C3" s="714"/>
      <c r="D3" s="714"/>
      <c r="E3" s="714"/>
      <c r="F3" s="714"/>
      <c r="G3" s="714"/>
      <c r="H3" s="714"/>
      <c r="I3" s="714"/>
      <c r="J3" s="715"/>
    </row>
    <row r="4" spans="1:25" ht="15">
      <c r="A4" s="716" t="s">
        <v>390</v>
      </c>
      <c r="B4" s="717"/>
      <c r="C4" s="717"/>
      <c r="D4" s="717"/>
      <c r="E4" s="717"/>
      <c r="F4" s="717"/>
      <c r="G4" s="717"/>
      <c r="H4" s="717"/>
      <c r="I4" s="717"/>
      <c r="J4" s="718"/>
    </row>
    <row r="5" spans="1:25" ht="14.25">
      <c r="A5" s="100"/>
      <c r="B5" s="101"/>
      <c r="C5" s="101"/>
      <c r="D5" s="101"/>
      <c r="E5" s="101"/>
      <c r="F5" s="101"/>
      <c r="G5" s="101"/>
      <c r="H5" s="401"/>
      <c r="I5" s="101"/>
    </row>
    <row r="6" spans="1:25" ht="21" customHeight="1">
      <c r="A6" s="724" t="s">
        <v>0</v>
      </c>
      <c r="B6" s="726" t="s">
        <v>318</v>
      </c>
      <c r="C6" s="719" t="s">
        <v>44</v>
      </c>
      <c r="D6" s="720"/>
      <c r="E6" s="720"/>
      <c r="F6" s="721"/>
      <c r="G6" s="722" t="s">
        <v>317</v>
      </c>
      <c r="H6" s="722"/>
      <c r="I6" s="722" t="s">
        <v>29</v>
      </c>
      <c r="J6" s="723"/>
    </row>
    <row r="7" spans="1:25" ht="33" customHeight="1">
      <c r="A7" s="725"/>
      <c r="B7" s="727"/>
      <c r="C7" s="219" t="s">
        <v>2</v>
      </c>
      <c r="D7" s="219" t="s">
        <v>3</v>
      </c>
      <c r="E7" s="220" t="s">
        <v>3</v>
      </c>
      <c r="F7" s="219" t="s">
        <v>23</v>
      </c>
      <c r="G7" s="220" t="s">
        <v>60</v>
      </c>
      <c r="H7" s="402" t="s">
        <v>108</v>
      </c>
      <c r="I7" s="220" t="s">
        <v>109</v>
      </c>
      <c r="J7" s="221" t="s">
        <v>25</v>
      </c>
      <c r="L7" s="124"/>
    </row>
    <row r="8" spans="1:25" ht="20.100000000000001" customHeight="1">
      <c r="A8" s="102"/>
      <c r="B8" s="103"/>
      <c r="C8" s="104"/>
      <c r="D8" s="488"/>
      <c r="E8" s="488"/>
      <c r="F8" s="489"/>
      <c r="G8" s="489"/>
      <c r="H8" s="489"/>
      <c r="I8" s="489"/>
      <c r="J8" s="212"/>
      <c r="K8" s="14"/>
    </row>
    <row r="9" spans="1:25" ht="20.100000000000001" customHeight="1">
      <c r="A9" s="105" t="s">
        <v>30</v>
      </c>
      <c r="B9" s="106"/>
      <c r="C9" s="107">
        <f t="shared" ref="C9:E9" si="0">+C11+C22</f>
        <v>179349116</v>
      </c>
      <c r="D9" s="107">
        <f t="shared" si="0"/>
        <v>179349116</v>
      </c>
      <c r="E9" s="107" t="e">
        <f t="shared" si="0"/>
        <v>#REF!</v>
      </c>
      <c r="F9" s="107">
        <f>F11+F22</f>
        <v>119931341</v>
      </c>
      <c r="G9" s="107">
        <f>G11+G22</f>
        <v>9458251.0800000001</v>
      </c>
      <c r="H9" s="107">
        <f>+H11+H22</f>
        <v>77350475.980000004</v>
      </c>
      <c r="I9" s="524">
        <f>+H9-F9</f>
        <v>-42580865.019999996</v>
      </c>
      <c r="J9" s="213">
        <f>+H9/F9*100</f>
        <v>64.49563169647206</v>
      </c>
      <c r="K9" s="87">
        <v>68498190.480000004</v>
      </c>
      <c r="L9" s="2" t="s">
        <v>12</v>
      </c>
      <c r="M9" s="90"/>
    </row>
    <row r="10" spans="1:25" ht="20.100000000000001" customHeight="1">
      <c r="A10" s="105"/>
      <c r="B10" s="106"/>
      <c r="C10" s="107"/>
      <c r="D10" s="107"/>
      <c r="E10" s="107"/>
      <c r="F10" s="107"/>
      <c r="G10" s="107"/>
      <c r="H10" s="107" t="s">
        <v>12</v>
      </c>
      <c r="I10" s="525"/>
      <c r="J10" s="213"/>
      <c r="K10" s="87" t="s">
        <v>12</v>
      </c>
      <c r="R10" s="2" t="s">
        <v>12</v>
      </c>
    </row>
    <row r="11" spans="1:25" ht="20.100000000000001" customHeight="1">
      <c r="A11" s="105" t="s">
        <v>31</v>
      </c>
      <c r="B11" s="106"/>
      <c r="C11" s="107">
        <f t="shared" ref="C11:E11" si="1">SUM(C13:C20)</f>
        <v>13228172</v>
      </c>
      <c r="D11" s="107">
        <f t="shared" si="1"/>
        <v>13228172</v>
      </c>
      <c r="E11" s="107" t="e">
        <f t="shared" si="1"/>
        <v>#REF!</v>
      </c>
      <c r="F11" s="529">
        <f>SUM(F13:F20)</f>
        <v>12568918</v>
      </c>
      <c r="G11" s="529">
        <f>SUM(G13:G20)</f>
        <v>621939.08000000007</v>
      </c>
      <c r="H11" s="107">
        <f>SUM(H13:H20)</f>
        <v>7560894.9800000004</v>
      </c>
      <c r="I11" s="524">
        <f>H11-F11</f>
        <v>-5008023.0199999996</v>
      </c>
      <c r="J11" s="213">
        <f>+H11/F11*100</f>
        <v>60.155496121464083</v>
      </c>
      <c r="K11" s="87">
        <v>7544921.4800000004</v>
      </c>
      <c r="L11" s="2"/>
    </row>
    <row r="12" spans="1:25" ht="20.100000000000001" customHeight="1">
      <c r="A12" s="108"/>
      <c r="B12" s="109"/>
      <c r="C12" s="110"/>
      <c r="D12" s="110"/>
      <c r="E12" s="110"/>
      <c r="F12" s="110" t="s">
        <v>12</v>
      </c>
      <c r="G12" s="110"/>
      <c r="H12" s="110"/>
      <c r="I12" s="526"/>
      <c r="J12" s="214"/>
      <c r="K12" s="125"/>
    </row>
    <row r="13" spans="1:25" ht="20.100000000000001" customHeight="1">
      <c r="A13" s="111" t="s">
        <v>283</v>
      </c>
      <c r="B13" s="112" t="s">
        <v>110</v>
      </c>
      <c r="C13" s="113">
        <f>+RECAUDACIÓN!C18</f>
        <v>1264345</v>
      </c>
      <c r="D13" s="113">
        <f>+RECAUDACIÓN!D18</f>
        <v>1264345</v>
      </c>
      <c r="E13" s="113" t="e">
        <f>+RECAUDACIÓN!#REF!</f>
        <v>#REF!</v>
      </c>
      <c r="F13" s="530">
        <f>+RECAUDACIÓN!E18</f>
        <v>1140459</v>
      </c>
      <c r="G13" s="530">
        <f>+RECAUDACIÓN!F18</f>
        <v>3650</v>
      </c>
      <c r="H13" s="530">
        <f>+RECAUDACIÓN!G18</f>
        <v>50969.72</v>
      </c>
      <c r="I13" s="527"/>
      <c r="J13" s="215">
        <f t="shared" ref="J13:J20" si="2">+H13/F13*100</f>
        <v>4.4692286176004581</v>
      </c>
      <c r="K13" s="126">
        <v>55430.720000000001</v>
      </c>
      <c r="L13" s="2"/>
      <c r="M13" s="127"/>
      <c r="N13" s="2"/>
      <c r="R13" s="14"/>
      <c r="S13" s="133"/>
      <c r="T13" s="133"/>
      <c r="U13" s="134"/>
      <c r="V13" s="134"/>
      <c r="W13" s="134"/>
      <c r="X13" s="134"/>
      <c r="Y13" s="134"/>
    </row>
    <row r="14" spans="1:25" ht="20.100000000000001" customHeight="1">
      <c r="A14" s="111" t="s">
        <v>328</v>
      </c>
      <c r="B14" s="112" t="s">
        <v>111</v>
      </c>
      <c r="C14" s="113">
        <f>+RECAUDACIÓN!C19</f>
        <v>2408366</v>
      </c>
      <c r="D14" s="113">
        <f>+RECAUDACIÓN!D19</f>
        <v>2408366</v>
      </c>
      <c r="E14" s="113" t="e">
        <f>+RECAUDACIÓN!#REF!</f>
        <v>#REF!</v>
      </c>
      <c r="F14" s="530">
        <f>+RECAUDACIÓN!E19</f>
        <v>2227255</v>
      </c>
      <c r="G14" s="530">
        <f>+RECAUDACIÓN!F19</f>
        <v>109094.05</v>
      </c>
      <c r="H14" s="530">
        <f>+RECAUDACIÓN!G19</f>
        <v>822218.56</v>
      </c>
      <c r="I14" s="527">
        <f t="shared" ref="I14:I20" si="3">+H14-F14</f>
        <v>-1405036.44</v>
      </c>
      <c r="J14" s="215">
        <f t="shared" si="2"/>
        <v>36.916229169987275</v>
      </c>
      <c r="K14" s="126">
        <v>870107.18</v>
      </c>
      <c r="L14" s="2"/>
      <c r="M14" s="127"/>
      <c r="S14" s="133"/>
      <c r="T14" s="133"/>
      <c r="U14" s="134"/>
      <c r="V14" s="134"/>
      <c r="W14" s="134"/>
      <c r="X14" s="134"/>
      <c r="Y14" s="134"/>
    </row>
    <row r="15" spans="1:25" ht="20.100000000000001" customHeight="1">
      <c r="A15" s="114" t="s">
        <v>329</v>
      </c>
      <c r="B15" s="112" t="s">
        <v>112</v>
      </c>
      <c r="C15" s="113">
        <f>+RECAUDACIÓN!C28</f>
        <v>5674884</v>
      </c>
      <c r="D15" s="113">
        <f>+RECAUDACIÓN!D28</f>
        <v>5674884</v>
      </c>
      <c r="E15" s="113" t="e">
        <f>+RECAUDACIÓN!#REF!</f>
        <v>#REF!</v>
      </c>
      <c r="F15" s="530">
        <f>+RECAUDACIÓN!E28</f>
        <v>5570894</v>
      </c>
      <c r="G15" s="530">
        <f>+RECAUDACIÓN!F28</f>
        <v>381779.7</v>
      </c>
      <c r="H15" s="530">
        <f>+RECAUDACIÓN!G28</f>
        <v>3447518.0900000003</v>
      </c>
      <c r="I15" s="527">
        <f t="shared" si="3"/>
        <v>-2123375.9099999997</v>
      </c>
      <c r="J15" s="215">
        <f t="shared" si="2"/>
        <v>61.884467555835741</v>
      </c>
      <c r="K15" s="126">
        <v>3372799.46</v>
      </c>
      <c r="L15" s="2"/>
      <c r="M15" s="127"/>
      <c r="S15" s="133"/>
      <c r="T15" s="133"/>
      <c r="U15" s="134"/>
      <c r="V15" s="134"/>
      <c r="W15" s="134"/>
      <c r="X15" s="134"/>
      <c r="Y15" s="134"/>
    </row>
    <row r="16" spans="1:25" ht="20.100000000000001" customHeight="1">
      <c r="A16" s="114" t="s">
        <v>315</v>
      </c>
      <c r="B16" s="112" t="s">
        <v>312</v>
      </c>
      <c r="C16" s="113">
        <f>+RECAUDACIÓN!C29</f>
        <v>72985</v>
      </c>
      <c r="D16" s="113">
        <f>+RECAUDACIÓN!D29</f>
        <v>72985</v>
      </c>
      <c r="E16" s="113" t="e">
        <f>+RECAUDACIÓN!#REF!</f>
        <v>#REF!</v>
      </c>
      <c r="F16" s="530">
        <f>+RECAUDACIÓN!E29</f>
        <v>49631</v>
      </c>
      <c r="G16" s="530">
        <f>+RECAUDACIÓN!F29</f>
        <v>1855.33</v>
      </c>
      <c r="H16" s="530">
        <f>+RECAUDACIÓN!G29</f>
        <v>64593.69</v>
      </c>
      <c r="I16" s="518">
        <f t="shared" si="3"/>
        <v>14962.690000000002</v>
      </c>
      <c r="J16" s="215">
        <f t="shared" si="2"/>
        <v>130.14787129012112</v>
      </c>
      <c r="K16" s="126">
        <v>64100.5</v>
      </c>
      <c r="L16" s="2"/>
      <c r="M16" s="127"/>
      <c r="S16" s="133"/>
      <c r="T16" s="133"/>
      <c r="U16" s="134"/>
      <c r="V16" s="134"/>
      <c r="W16" s="134"/>
      <c r="X16" s="134"/>
      <c r="Y16" s="134"/>
    </row>
    <row r="17" spans="1:25" ht="20.100000000000001" customHeight="1">
      <c r="A17" s="114" t="s">
        <v>32</v>
      </c>
      <c r="B17" s="112" t="s">
        <v>113</v>
      </c>
      <c r="C17" s="113">
        <f>+RECAUDACIÓN!C27</f>
        <v>713904</v>
      </c>
      <c r="D17" s="113">
        <f>+RECAUDACIÓN!D27</f>
        <v>713904</v>
      </c>
      <c r="E17" s="113" t="e">
        <f>+RECAUDACIÓN!#REF!</f>
        <v>#REF!</v>
      </c>
      <c r="F17" s="530">
        <f>+RECAUDACIÓN!E27</f>
        <v>595665</v>
      </c>
      <c r="G17" s="530">
        <f>+RECAUDACIÓN!F27</f>
        <v>105982.25</v>
      </c>
      <c r="H17" s="530">
        <f>+RECAUDACIÓN!G27</f>
        <v>598763.76</v>
      </c>
      <c r="I17" s="527">
        <f t="shared" si="3"/>
        <v>3098.7600000000093</v>
      </c>
      <c r="J17" s="215">
        <f t="shared" si="2"/>
        <v>100.52021857923496</v>
      </c>
      <c r="K17" s="126">
        <v>546414.99</v>
      </c>
      <c r="L17" s="2"/>
      <c r="M17" s="127"/>
      <c r="S17" s="133"/>
      <c r="T17" s="133"/>
      <c r="U17" s="134"/>
      <c r="V17" s="134"/>
      <c r="W17" s="134"/>
      <c r="X17" s="134"/>
      <c r="Y17" s="134"/>
    </row>
    <row r="18" spans="1:25" ht="20.100000000000001" customHeight="1">
      <c r="A18" s="114" t="s">
        <v>33</v>
      </c>
      <c r="B18" s="112" t="s">
        <v>114</v>
      </c>
      <c r="C18" s="113">
        <f>+RECAUDACIÓN!C32</f>
        <v>993688</v>
      </c>
      <c r="D18" s="113">
        <f>+RECAUDACIÓN!D32</f>
        <v>993688</v>
      </c>
      <c r="E18" s="113" t="e">
        <f>+RECAUDACIÓN!#REF!</f>
        <v>#REF!</v>
      </c>
      <c r="F18" s="530">
        <f>+RECAUDACIÓN!E32</f>
        <v>885014</v>
      </c>
      <c r="G18" s="530">
        <f>+RECAUDACIÓN!F32</f>
        <v>19577.75</v>
      </c>
      <c r="H18" s="530">
        <f>+RECAUDACIÓN!G32</f>
        <v>476831.16000000003</v>
      </c>
      <c r="I18" s="527">
        <f t="shared" si="3"/>
        <v>-408182.83999999997</v>
      </c>
      <c r="J18" s="215">
        <f t="shared" si="2"/>
        <v>53.878374805370314</v>
      </c>
      <c r="K18" s="126">
        <v>536068.63</v>
      </c>
      <c r="L18" s="2"/>
      <c r="M18" s="127"/>
      <c r="N18" s="2"/>
      <c r="S18" s="133"/>
      <c r="T18" s="133"/>
      <c r="U18" s="134"/>
      <c r="V18" s="134"/>
      <c r="W18" s="134"/>
      <c r="X18" s="134"/>
      <c r="Y18" s="134"/>
    </row>
    <row r="19" spans="1:25" ht="20.100000000000001" customHeight="1">
      <c r="A19" s="114" t="s">
        <v>115</v>
      </c>
      <c r="B19" s="112" t="s">
        <v>116</v>
      </c>
      <c r="C19" s="113">
        <v>1000000</v>
      </c>
      <c r="D19" s="113">
        <v>1000000</v>
      </c>
      <c r="E19" s="113"/>
      <c r="F19" s="530">
        <v>1000000</v>
      </c>
      <c r="G19" s="530">
        <f>+RECAUDACIÓN!F33</f>
        <v>0</v>
      </c>
      <c r="H19" s="530">
        <f>+RECAUDACIÓN!G33</f>
        <v>1000000</v>
      </c>
      <c r="I19" s="517">
        <f t="shared" si="3"/>
        <v>0</v>
      </c>
      <c r="J19" s="215">
        <f t="shared" si="2"/>
        <v>100</v>
      </c>
      <c r="K19" s="126">
        <v>1000000</v>
      </c>
      <c r="L19" s="2"/>
      <c r="M19" s="127"/>
      <c r="S19" s="133"/>
      <c r="T19" s="133"/>
      <c r="U19" s="134"/>
      <c r="V19" s="134"/>
      <c r="W19" s="134"/>
      <c r="X19" s="134"/>
      <c r="Y19" s="134"/>
    </row>
    <row r="20" spans="1:25" ht="20.100000000000001" customHeight="1">
      <c r="A20" s="114" t="s">
        <v>34</v>
      </c>
      <c r="B20" s="112" t="s">
        <v>117</v>
      </c>
      <c r="C20" s="113">
        <f>+RECAUDACIÓN!C45</f>
        <v>1100000</v>
      </c>
      <c r="D20" s="113">
        <f>+RECAUDACIÓN!D45</f>
        <v>1100000</v>
      </c>
      <c r="E20" s="113" t="e">
        <f>+RECAUDACIÓN!#REF!</f>
        <v>#REF!</v>
      </c>
      <c r="F20" s="530">
        <f>+RECAUDACIÓN!E45</f>
        <v>1100000</v>
      </c>
      <c r="G20" s="530">
        <f>+RECAUDACIÓN!F34</f>
        <v>0</v>
      </c>
      <c r="H20" s="530">
        <f>+RECAUDACIÓN!G42</f>
        <v>1100000</v>
      </c>
      <c r="I20" s="517">
        <f t="shared" si="3"/>
        <v>0</v>
      </c>
      <c r="J20" s="215">
        <f t="shared" si="2"/>
        <v>100</v>
      </c>
      <c r="K20" s="126">
        <v>1100000</v>
      </c>
      <c r="L20" s="2"/>
      <c r="M20" s="127"/>
      <c r="S20" s="133"/>
      <c r="T20" s="133"/>
      <c r="U20" s="134"/>
      <c r="V20" s="134"/>
      <c r="W20" s="134"/>
      <c r="X20" s="134"/>
      <c r="Y20" s="134"/>
    </row>
    <row r="21" spans="1:25" ht="20.100000000000001" customHeight="1">
      <c r="A21" s="111"/>
      <c r="B21" s="115"/>
      <c r="C21" s="116"/>
      <c r="D21" s="110"/>
      <c r="E21" s="110"/>
      <c r="F21" s="531" t="s">
        <v>12</v>
      </c>
      <c r="G21" s="531" t="s">
        <v>12</v>
      </c>
      <c r="H21" s="531" t="str">
        <f>G21</f>
        <v xml:space="preserve"> </v>
      </c>
      <c r="I21" s="517"/>
      <c r="J21" s="214"/>
      <c r="K21" s="125" t="s">
        <v>12</v>
      </c>
      <c r="L21" s="2"/>
      <c r="M21" s="127"/>
      <c r="S21" s="133"/>
      <c r="T21" s="133"/>
      <c r="U21" s="134"/>
      <c r="V21" s="134"/>
      <c r="W21" s="134"/>
      <c r="X21" s="134"/>
      <c r="Y21" s="134"/>
    </row>
    <row r="22" spans="1:25" ht="20.100000000000001" customHeight="1">
      <c r="A22" s="105" t="s">
        <v>21</v>
      </c>
      <c r="B22" s="117"/>
      <c r="C22" s="118">
        <f>+C24+C30</f>
        <v>166120944</v>
      </c>
      <c r="D22" s="107">
        <f>+D24+D30</f>
        <v>166120944</v>
      </c>
      <c r="E22" s="107">
        <f>+E24+E30</f>
        <v>99974034</v>
      </c>
      <c r="F22" s="529">
        <f>F24+F30</f>
        <v>107362423</v>
      </c>
      <c r="G22" s="529">
        <f>+G24+G30</f>
        <v>8836312</v>
      </c>
      <c r="H22" s="529">
        <f>+G22+K22</f>
        <v>69789581</v>
      </c>
      <c r="I22" s="524">
        <f>H22-F22</f>
        <v>-37572842</v>
      </c>
      <c r="J22" s="213">
        <f>+H22/F22*100</f>
        <v>65.003731333448016</v>
      </c>
      <c r="K22" s="128">
        <v>60953269</v>
      </c>
      <c r="L22" s="2"/>
      <c r="M22" s="127" t="s">
        <v>12</v>
      </c>
      <c r="S22" s="135"/>
      <c r="T22" s="135"/>
      <c r="U22" s="134"/>
      <c r="V22" s="134"/>
      <c r="W22" s="134"/>
      <c r="X22" s="134"/>
      <c r="Y22" s="134"/>
    </row>
    <row r="23" spans="1:25" ht="20.100000000000001" customHeight="1">
      <c r="A23" s="105" t="s">
        <v>12</v>
      </c>
      <c r="B23" s="117"/>
      <c r="C23" s="119"/>
      <c r="D23" s="107"/>
      <c r="E23" s="107"/>
      <c r="F23" s="529"/>
      <c r="G23" s="529"/>
      <c r="H23" s="529">
        <f>G23</f>
        <v>0</v>
      </c>
      <c r="I23" s="524"/>
      <c r="J23" s="213"/>
      <c r="K23" s="128">
        <v>0</v>
      </c>
      <c r="L23" s="2"/>
      <c r="M23" s="127"/>
      <c r="R23" s="2"/>
      <c r="S23" s="133"/>
      <c r="T23" s="133"/>
      <c r="U23" s="134"/>
      <c r="V23" s="134"/>
      <c r="W23" s="134"/>
      <c r="X23" s="134"/>
      <c r="Y23" s="134"/>
    </row>
    <row r="24" spans="1:25" ht="33" customHeight="1">
      <c r="A24" s="120" t="s">
        <v>40</v>
      </c>
      <c r="B24" s="117" t="s">
        <v>118</v>
      </c>
      <c r="C24" s="107">
        <f>SUM(C26:C28)</f>
        <v>121012398</v>
      </c>
      <c r="D24" s="107">
        <f>SUM(D26:D28)</f>
        <v>121012398</v>
      </c>
      <c r="E24" s="107">
        <f>SUM(E26:E28)</f>
        <v>94763500</v>
      </c>
      <c r="F24" s="529">
        <f>+F26+F27+F28</f>
        <v>71289338</v>
      </c>
      <c r="G24" s="529">
        <f>SUM(G26:G28)</f>
        <v>8836312</v>
      </c>
      <c r="H24" s="529">
        <f>H26+H27+H28</f>
        <v>60701344</v>
      </c>
      <c r="I24" s="524">
        <f>+H24-F24</f>
        <v>-10587994</v>
      </c>
      <c r="J24" s="213">
        <f>+H24/F24*100</f>
        <v>85.147857594076697</v>
      </c>
      <c r="K24" s="128">
        <v>51865032</v>
      </c>
      <c r="L24" s="2"/>
      <c r="M24" s="127"/>
      <c r="S24" s="135"/>
      <c r="T24" s="135"/>
      <c r="U24" s="134"/>
      <c r="V24" s="134"/>
      <c r="W24" s="134"/>
      <c r="X24" s="134"/>
      <c r="Y24" s="134"/>
    </row>
    <row r="25" spans="1:25" ht="17.45" customHeight="1">
      <c r="A25" s="120"/>
      <c r="B25" s="117"/>
      <c r="C25" s="119"/>
      <c r="D25" s="107"/>
      <c r="E25" s="107"/>
      <c r="F25" s="529"/>
      <c r="G25" s="107"/>
      <c r="H25" s="107"/>
      <c r="I25" s="524"/>
      <c r="J25" s="213"/>
      <c r="K25" s="128"/>
      <c r="L25" s="2"/>
      <c r="M25" s="127"/>
      <c r="S25" s="135"/>
      <c r="T25" s="135"/>
      <c r="U25" s="134"/>
      <c r="V25" s="134"/>
      <c r="W25" s="134"/>
      <c r="X25" s="134"/>
      <c r="Y25" s="134"/>
    </row>
    <row r="26" spans="1:25" ht="20.100000000000001" customHeight="1">
      <c r="A26" s="114" t="s">
        <v>119</v>
      </c>
      <c r="B26" s="115"/>
      <c r="C26" s="113">
        <v>104211900</v>
      </c>
      <c r="D26" s="113">
        <v>104211900</v>
      </c>
      <c r="E26" s="113">
        <v>88702609</v>
      </c>
      <c r="F26" s="530">
        <f>10155997+9614203+7558289+7550917+7552904+7555568+10587996-2</f>
        <v>60575872</v>
      </c>
      <c r="G26" s="113">
        <v>7555568</v>
      </c>
      <c r="H26" s="113">
        <f>K26+G26</f>
        <v>49987878</v>
      </c>
      <c r="I26" s="524">
        <f>+H26-F26</f>
        <v>-10587994</v>
      </c>
      <c r="J26" s="215">
        <f>+H26/F26*100</f>
        <v>82.521103451882624</v>
      </c>
      <c r="K26" s="129">
        <v>42432310</v>
      </c>
      <c r="L26" s="2"/>
      <c r="M26" s="127"/>
      <c r="S26" s="133"/>
      <c r="T26" s="133"/>
      <c r="U26" s="134"/>
      <c r="V26" s="134"/>
      <c r="W26" s="134"/>
      <c r="X26" s="134"/>
      <c r="Y26" s="134"/>
    </row>
    <row r="27" spans="1:25" ht="20.100000000000001" customHeight="1">
      <c r="A27" s="114" t="s">
        <v>120</v>
      </c>
      <c r="B27" s="112" t="s">
        <v>12</v>
      </c>
      <c r="C27" s="113">
        <v>100000</v>
      </c>
      <c r="D27" s="113">
        <v>100000</v>
      </c>
      <c r="E27" s="113" t="s">
        <v>12</v>
      </c>
      <c r="F27" s="530">
        <f>10000+10000+10000+10000+10000+10000+10000</f>
        <v>70000</v>
      </c>
      <c r="G27" s="530">
        <v>10000</v>
      </c>
      <c r="H27" s="113">
        <f>K27+G27</f>
        <v>70000</v>
      </c>
      <c r="I27" s="527">
        <f>+H27-F27</f>
        <v>0</v>
      </c>
      <c r="J27" s="215">
        <f>+H27/F27*100</f>
        <v>100</v>
      </c>
      <c r="K27" s="129">
        <v>60000</v>
      </c>
      <c r="L27" s="2"/>
      <c r="M27" s="127"/>
      <c r="S27" s="133"/>
      <c r="T27" s="133"/>
      <c r="U27" s="134"/>
      <c r="V27" s="134"/>
      <c r="W27" s="134"/>
      <c r="X27" s="134"/>
      <c r="Y27" s="134"/>
    </row>
    <row r="28" spans="1:25" ht="20.100000000000001" customHeight="1">
      <c r="A28" s="114" t="s">
        <v>340</v>
      </c>
      <c r="B28" s="112"/>
      <c r="C28" s="113">
        <v>16700498</v>
      </c>
      <c r="D28" s="113">
        <v>16700498</v>
      </c>
      <c r="E28" s="113">
        <v>6060891</v>
      </c>
      <c r="F28" s="530">
        <f>1350277+3147670+1217938+1218619+1218912+1219306+1270744</f>
        <v>10643466</v>
      </c>
      <c r="G28" s="113">
        <v>1270744</v>
      </c>
      <c r="H28" s="113">
        <f>K28+G28</f>
        <v>10643466</v>
      </c>
      <c r="I28" s="527">
        <f>+H28-F28</f>
        <v>0</v>
      </c>
      <c r="J28" s="215">
        <f>+H28/F28*100</f>
        <v>100</v>
      </c>
      <c r="K28" s="130">
        <v>9372722</v>
      </c>
      <c r="L28" s="2"/>
      <c r="M28" s="127"/>
      <c r="S28" s="133"/>
      <c r="T28" s="133"/>
      <c r="U28" s="134"/>
      <c r="V28" s="134"/>
      <c r="W28" s="134"/>
      <c r="X28" s="134"/>
      <c r="Y28" s="134"/>
    </row>
    <row r="29" spans="1:25" ht="20.100000000000001" customHeight="1">
      <c r="A29" s="121" t="s">
        <v>12</v>
      </c>
      <c r="B29" s="115"/>
      <c r="C29" s="110" t="s">
        <v>12</v>
      </c>
      <c r="D29" s="110" t="s">
        <v>12</v>
      </c>
      <c r="E29" s="110" t="s">
        <v>12</v>
      </c>
      <c r="F29" s="531" t="s">
        <v>12</v>
      </c>
      <c r="G29" s="113" t="s">
        <v>12</v>
      </c>
      <c r="H29" s="110" t="s">
        <v>12</v>
      </c>
      <c r="I29" s="524"/>
      <c r="J29" s="214"/>
      <c r="K29" s="131" t="s">
        <v>12</v>
      </c>
      <c r="L29" s="2"/>
      <c r="M29" s="127"/>
      <c r="S29" s="133"/>
      <c r="T29" s="133"/>
      <c r="U29" s="134"/>
      <c r="V29" s="134"/>
      <c r="W29" s="134"/>
      <c r="X29" s="134"/>
      <c r="Y29" s="134"/>
    </row>
    <row r="30" spans="1:25" ht="23.25" customHeight="1">
      <c r="A30" s="120" t="s">
        <v>41</v>
      </c>
      <c r="B30" s="117" t="s">
        <v>121</v>
      </c>
      <c r="C30" s="107">
        <v>45108546</v>
      </c>
      <c r="D30" s="107">
        <v>45108546</v>
      </c>
      <c r="E30" s="107">
        <v>5210534</v>
      </c>
      <c r="F30" s="529">
        <f>9003267+24718+20084+13490107+20084+20084+13494741</f>
        <v>36073085</v>
      </c>
      <c r="G30" s="107"/>
      <c r="H30" s="107">
        <f>+G30+K30</f>
        <v>9088237</v>
      </c>
      <c r="I30" s="524">
        <f>+H30-F30</f>
        <v>-26984848</v>
      </c>
      <c r="J30" s="213">
        <f>+H30/F30*100</f>
        <v>25.193955548853115</v>
      </c>
      <c r="K30" s="132">
        <v>9088237</v>
      </c>
      <c r="L30" s="2" t="s">
        <v>12</v>
      </c>
      <c r="M30" s="127"/>
      <c r="S30" s="136"/>
      <c r="T30" s="136"/>
      <c r="U30" s="134"/>
      <c r="V30" s="134"/>
      <c r="W30" s="134"/>
      <c r="X30" s="134"/>
      <c r="Y30" s="134"/>
    </row>
    <row r="31" spans="1:25" ht="20.100000000000001" customHeight="1">
      <c r="A31" s="509" t="s">
        <v>12</v>
      </c>
      <c r="B31" s="510"/>
      <c r="C31" s="511"/>
      <c r="D31" s="512"/>
      <c r="E31" s="512"/>
      <c r="F31" s="657">
        <v>0</v>
      </c>
      <c r="G31" s="511" t="s">
        <v>12</v>
      </c>
      <c r="H31" s="512" t="s">
        <v>12</v>
      </c>
      <c r="I31" s="528"/>
      <c r="J31" s="513"/>
      <c r="K31" t="s">
        <v>12</v>
      </c>
    </row>
    <row r="32" spans="1:25" ht="10.5" customHeight="1">
      <c r="A32" s="122" t="s">
        <v>12</v>
      </c>
      <c r="B32" s="122"/>
      <c r="C32" s="123"/>
      <c r="D32" s="122"/>
      <c r="E32" s="122"/>
      <c r="F32" s="122"/>
      <c r="G32" s="122"/>
      <c r="H32" s="345"/>
      <c r="I32" s="122"/>
      <c r="J32" s="216"/>
    </row>
    <row r="33" spans="1:10" ht="15.75">
      <c r="A33" s="78" t="s">
        <v>35</v>
      </c>
      <c r="B33" s="78"/>
      <c r="C33" s="123"/>
      <c r="D33" s="122"/>
      <c r="E33" s="122"/>
      <c r="F33" s="122" t="s">
        <v>12</v>
      </c>
      <c r="G33" s="122"/>
      <c r="H33" s="345"/>
      <c r="I33" s="122"/>
      <c r="J33" s="216"/>
    </row>
    <row r="38" spans="1:10" ht="12" customHeight="1"/>
    <row r="69" spans="1:25">
      <c r="A69" t="s">
        <v>122</v>
      </c>
      <c r="Y69" t="s">
        <v>123</v>
      </c>
    </row>
    <row r="70" spans="1:25">
      <c r="Y70" t="s">
        <v>124</v>
      </c>
    </row>
  </sheetData>
  <mergeCells count="9">
    <mergeCell ref="A1:J1"/>
    <mergeCell ref="A2:J2"/>
    <mergeCell ref="A3:J3"/>
    <mergeCell ref="A4:J4"/>
    <mergeCell ref="C6:F6"/>
    <mergeCell ref="G6:H6"/>
    <mergeCell ref="I6:J6"/>
    <mergeCell ref="A6:A7"/>
    <mergeCell ref="B6:B7"/>
  </mergeCells>
  <pageMargins left="7.8740157480315001E-2" right="0" top="0.39370078740157499" bottom="0.39370078740157499" header="0.511811023622047" footer="0.511811023622047"/>
  <pageSetup scale="87" firstPageNumber="0" orientation="landscape" useFirstPageNumber="1" r:id="rId1"/>
  <headerFooter alignWithMargins="0"/>
  <ignoredErrors>
    <ignoredError sqref="F22 H22:H23 G9 F24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X56"/>
  <sheetViews>
    <sheetView showGridLines="0" showZeros="0" workbookViewId="0">
      <selection activeCell="L14" sqref="L14"/>
    </sheetView>
  </sheetViews>
  <sheetFormatPr baseColWidth="10" defaultColWidth="11.42578125" defaultRowHeight="12.75"/>
  <cols>
    <col min="1" max="1" width="43.28515625" style="180" customWidth="1"/>
    <col min="2" max="2" width="12.28515625" style="180" customWidth="1"/>
    <col min="3" max="3" width="15.28515625" style="180" customWidth="1"/>
    <col min="4" max="4" width="0.140625" style="180" hidden="1" customWidth="1"/>
    <col min="5" max="5" width="9.7109375" style="180" hidden="1" customWidth="1"/>
    <col min="6" max="6" width="14.140625" style="180" bestFit="1" customWidth="1"/>
    <col min="7" max="7" width="14.5703125" style="180" customWidth="1"/>
    <col min="8" max="8" width="13.85546875" style="184" customWidth="1"/>
    <col min="9" max="9" width="9.42578125" style="173" customWidth="1"/>
    <col min="10" max="10" width="10.5703125" style="173" customWidth="1"/>
    <col min="11" max="11" width="8.28515625" style="173" customWidth="1"/>
    <col min="12" max="16384" width="11.42578125" style="173"/>
  </cols>
  <sheetData>
    <row r="1" spans="1:24" ht="6.75" customHeight="1">
      <c r="A1" s="170"/>
      <c r="B1" s="170"/>
      <c r="C1" s="170"/>
      <c r="D1" s="171"/>
      <c r="E1" s="171"/>
      <c r="F1" s="171"/>
      <c r="G1" s="171"/>
      <c r="H1" s="172"/>
    </row>
    <row r="2" spans="1:24" ht="15" customHeight="1">
      <c r="A2" s="729" t="s">
        <v>55</v>
      </c>
      <c r="B2" s="729"/>
      <c r="C2" s="729"/>
      <c r="D2" s="729"/>
      <c r="E2" s="729"/>
      <c r="F2" s="729"/>
      <c r="G2" s="729"/>
      <c r="H2" s="729"/>
      <c r="I2" s="174"/>
      <c r="J2" s="174"/>
    </row>
    <row r="3" spans="1:24" ht="16.5" customHeight="1">
      <c r="A3" s="729" t="s">
        <v>56</v>
      </c>
      <c r="B3" s="729"/>
      <c r="C3" s="729"/>
      <c r="D3" s="729"/>
      <c r="E3" s="729"/>
      <c r="F3" s="729"/>
      <c r="G3" s="729"/>
      <c r="H3" s="729"/>
      <c r="I3" s="174"/>
      <c r="J3" s="174"/>
    </row>
    <row r="4" spans="1:24" ht="18" customHeight="1">
      <c r="A4" s="730" t="s">
        <v>267</v>
      </c>
      <c r="B4" s="730"/>
      <c r="C4" s="730"/>
      <c r="D4" s="730"/>
      <c r="E4" s="730"/>
      <c r="F4" s="730"/>
      <c r="G4" s="730"/>
      <c r="H4" s="730"/>
    </row>
    <row r="5" spans="1:24" ht="18" customHeight="1">
      <c r="A5" s="731" t="s">
        <v>389</v>
      </c>
      <c r="B5" s="730"/>
      <c r="C5" s="730"/>
      <c r="D5" s="730"/>
      <c r="E5" s="730"/>
      <c r="F5" s="730"/>
      <c r="G5" s="730"/>
      <c r="H5" s="730"/>
    </row>
    <row r="6" spans="1:24" ht="15.75" customHeight="1">
      <c r="A6" s="175"/>
      <c r="B6" s="175"/>
      <c r="C6" s="175"/>
      <c r="D6" s="175"/>
      <c r="E6" s="175"/>
      <c r="F6" s="175"/>
      <c r="G6" s="175"/>
      <c r="H6" s="175" t="s">
        <v>12</v>
      </c>
    </row>
    <row r="7" spans="1:24" ht="20.25" customHeight="1">
      <c r="A7" s="732" t="s">
        <v>0</v>
      </c>
      <c r="B7" s="734" t="s">
        <v>44</v>
      </c>
      <c r="C7" s="734"/>
      <c r="D7" s="734"/>
      <c r="E7" s="734"/>
      <c r="F7" s="734"/>
      <c r="G7" s="735" t="s">
        <v>324</v>
      </c>
      <c r="H7" s="737" t="s">
        <v>37</v>
      </c>
    </row>
    <row r="8" spans="1:24" ht="31.5" customHeight="1">
      <c r="A8" s="733"/>
      <c r="B8" s="263" t="s">
        <v>2</v>
      </c>
      <c r="C8" s="264" t="s">
        <v>59</v>
      </c>
      <c r="D8" s="265" t="s">
        <v>3</v>
      </c>
      <c r="E8" s="265" t="s">
        <v>3</v>
      </c>
      <c r="F8" s="265" t="s">
        <v>23</v>
      </c>
      <c r="G8" s="736"/>
      <c r="H8" s="738"/>
    </row>
    <row r="9" spans="1:24" s="176" customFormat="1" ht="6" customHeight="1">
      <c r="A9" s="266"/>
      <c r="B9" s="267"/>
      <c r="C9" s="268"/>
      <c r="D9" s="269" t="s">
        <v>12</v>
      </c>
      <c r="E9" s="269"/>
      <c r="F9" s="269"/>
      <c r="G9" s="269" t="s">
        <v>12</v>
      </c>
      <c r="H9" s="270" t="s">
        <v>12</v>
      </c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</row>
    <row r="10" spans="1:24" ht="24.95" customHeight="1">
      <c r="A10" s="271" t="s">
        <v>268</v>
      </c>
      <c r="B10" s="272">
        <v>133140570</v>
      </c>
      <c r="C10" s="272">
        <v>133140570</v>
      </c>
      <c r="D10" s="272">
        <v>141094806</v>
      </c>
      <c r="E10" s="496"/>
      <c r="F10" s="496">
        <v>82758256</v>
      </c>
      <c r="G10" s="496">
        <v>67162238.979999989</v>
      </c>
      <c r="H10" s="273">
        <v>81.15472972267564</v>
      </c>
      <c r="I10" s="177"/>
      <c r="N10" s="178"/>
    </row>
    <row r="11" spans="1:24" ht="15" customHeight="1">
      <c r="A11" s="271"/>
      <c r="B11" s="274"/>
      <c r="C11" s="272" t="s">
        <v>12</v>
      </c>
      <c r="D11" s="272">
        <v>8000</v>
      </c>
      <c r="E11" s="496"/>
      <c r="F11" s="496"/>
      <c r="G11" s="496"/>
      <c r="H11" s="275"/>
      <c r="I11" s="177" t="s">
        <v>12</v>
      </c>
    </row>
    <row r="12" spans="1:24" ht="24.95" customHeight="1">
      <c r="A12" s="276" t="s">
        <v>269</v>
      </c>
      <c r="B12" s="272">
        <v>133140570</v>
      </c>
      <c r="C12" s="272">
        <v>133065570</v>
      </c>
      <c r="D12" s="272" t="e">
        <v>#REF!</v>
      </c>
      <c r="E12" s="272"/>
      <c r="F12" s="272">
        <v>82771258</v>
      </c>
      <c r="G12" s="272">
        <v>72531692.031000003</v>
      </c>
      <c r="H12" s="273">
        <v>87.629080170558723</v>
      </c>
      <c r="N12" s="178"/>
      <c r="P12" s="178"/>
    </row>
    <row r="13" spans="1:24" ht="15" customHeight="1">
      <c r="A13" s="277"/>
      <c r="B13" s="278"/>
      <c r="C13" s="272" t="s">
        <v>12</v>
      </c>
      <c r="D13" s="272">
        <v>0</v>
      </c>
      <c r="E13" s="497"/>
      <c r="F13" s="497"/>
      <c r="G13" s="497" t="s">
        <v>12</v>
      </c>
      <c r="H13" s="279"/>
    </row>
    <row r="14" spans="1:24" ht="24.95" customHeight="1">
      <c r="A14" s="280" t="s">
        <v>270</v>
      </c>
      <c r="B14" s="281">
        <v>131474332</v>
      </c>
      <c r="C14" s="281">
        <v>131679912</v>
      </c>
      <c r="D14" s="496" t="e">
        <v>#REF!</v>
      </c>
      <c r="E14" s="281"/>
      <c r="F14" s="281">
        <v>81637647</v>
      </c>
      <c r="G14" s="281">
        <v>71706449.490999997</v>
      </c>
      <c r="H14" s="282">
        <v>87.835027252806526</v>
      </c>
      <c r="K14" s="354"/>
    </row>
    <row r="15" spans="1:24" ht="24.95" customHeight="1">
      <c r="A15" s="283" t="s">
        <v>271</v>
      </c>
      <c r="B15" s="281">
        <v>1666238</v>
      </c>
      <c r="C15" s="281">
        <v>1385658</v>
      </c>
      <c r="D15" s="496" t="e">
        <v>#REF!</v>
      </c>
      <c r="E15" s="281"/>
      <c r="F15" s="281">
        <v>1133611</v>
      </c>
      <c r="G15" s="281">
        <v>825242.53999999992</v>
      </c>
      <c r="H15" s="282">
        <v>72.797682803007362</v>
      </c>
    </row>
    <row r="16" spans="1:24" ht="13.5" customHeight="1">
      <c r="A16" s="283"/>
      <c r="B16" s="284"/>
      <c r="C16" s="498"/>
      <c r="D16" s="281"/>
      <c r="E16" s="281"/>
      <c r="F16" s="281"/>
      <c r="G16" s="281"/>
      <c r="H16" s="282" t="s">
        <v>12</v>
      </c>
      <c r="L16" s="178" t="s">
        <v>12</v>
      </c>
    </row>
    <row r="17" spans="1:12" ht="24.95" customHeight="1">
      <c r="A17" s="276" t="s">
        <v>272</v>
      </c>
      <c r="B17" s="285"/>
      <c r="C17" s="499"/>
      <c r="D17" s="500">
        <v>0</v>
      </c>
      <c r="E17" s="500"/>
      <c r="F17" s="500">
        <v>0</v>
      </c>
      <c r="G17" s="533">
        <v>-5369453.0510000139</v>
      </c>
      <c r="H17" s="282" t="s">
        <v>12</v>
      </c>
      <c r="L17" s="352"/>
    </row>
    <row r="18" spans="1:12" ht="12.75" customHeight="1">
      <c r="A18" s="283" t="s">
        <v>12</v>
      </c>
      <c r="B18" s="284"/>
      <c r="C18" s="498"/>
      <c r="D18" s="281"/>
      <c r="E18" s="281"/>
      <c r="F18" s="281"/>
      <c r="G18" s="281"/>
      <c r="H18" s="282" t="s">
        <v>12</v>
      </c>
    </row>
    <row r="19" spans="1:12" ht="24.95" customHeight="1">
      <c r="A19" s="276" t="s">
        <v>273</v>
      </c>
      <c r="B19" s="386">
        <v>46208546</v>
      </c>
      <c r="C19" s="501">
        <v>46283546</v>
      </c>
      <c r="D19" s="501">
        <v>46208546</v>
      </c>
      <c r="E19" s="501"/>
      <c r="F19" s="501">
        <v>38513517</v>
      </c>
      <c r="G19" s="501">
        <v>15652851.300000001</v>
      </c>
      <c r="H19" s="273">
        <v>40.642487415522197</v>
      </c>
      <c r="L19" s="354" t="s">
        <v>12</v>
      </c>
    </row>
    <row r="20" spans="1:12" ht="15.75" customHeight="1">
      <c r="A20" s="283"/>
      <c r="B20" s="387"/>
      <c r="C20" s="502"/>
      <c r="D20" s="388" t="s">
        <v>12</v>
      </c>
      <c r="E20" s="388"/>
      <c r="F20" s="388" t="s">
        <v>12</v>
      </c>
      <c r="G20" s="388"/>
      <c r="H20" s="282" t="s">
        <v>12</v>
      </c>
    </row>
    <row r="21" spans="1:12" ht="24.95" customHeight="1">
      <c r="A21" s="283" t="s">
        <v>280</v>
      </c>
      <c r="B21" s="388">
        <v>46208546</v>
      </c>
      <c r="C21" s="388">
        <v>46283546</v>
      </c>
      <c r="D21" s="388">
        <v>46208546</v>
      </c>
      <c r="E21" s="388"/>
      <c r="F21" s="388">
        <v>38513517</v>
      </c>
      <c r="G21" s="388">
        <v>15652851.300000001</v>
      </c>
      <c r="H21" s="282">
        <v>40.642487415522197</v>
      </c>
      <c r="I21" s="173" t="s">
        <v>12</v>
      </c>
      <c r="L21" s="354" t="s">
        <v>12</v>
      </c>
    </row>
    <row r="22" spans="1:12" ht="24.95" customHeight="1">
      <c r="A22" s="283" t="s">
        <v>274</v>
      </c>
      <c r="B22" s="389"/>
      <c r="C22" s="503"/>
      <c r="D22" s="390">
        <v>0</v>
      </c>
      <c r="E22" s="390"/>
      <c r="F22" s="390">
        <v>0</v>
      </c>
      <c r="G22" s="390" t="s">
        <v>12</v>
      </c>
      <c r="H22" s="282" t="s">
        <v>12</v>
      </c>
      <c r="L22" s="352"/>
    </row>
    <row r="23" spans="1:12" ht="24.95" customHeight="1">
      <c r="A23" s="283" t="s">
        <v>275</v>
      </c>
      <c r="B23" s="389"/>
      <c r="C23" s="503"/>
      <c r="D23" s="390">
        <v>0</v>
      </c>
      <c r="E23" s="390"/>
      <c r="F23" s="390">
        <v>0</v>
      </c>
      <c r="G23" s="390">
        <v>0</v>
      </c>
      <c r="H23" s="351" t="s">
        <v>12</v>
      </c>
    </row>
    <row r="24" spans="1:12" ht="24.95" customHeight="1">
      <c r="A24" s="283" t="s">
        <v>276</v>
      </c>
      <c r="B24" s="389"/>
      <c r="C24" s="503"/>
      <c r="D24" s="390" t="s">
        <v>12</v>
      </c>
      <c r="E24" s="390"/>
      <c r="F24" s="390" t="s">
        <v>12</v>
      </c>
      <c r="G24" s="390">
        <v>0</v>
      </c>
      <c r="H24" s="282" t="s">
        <v>12</v>
      </c>
    </row>
    <row r="25" spans="1:12" ht="11.25" customHeight="1">
      <c r="A25" s="283"/>
      <c r="B25" s="389"/>
      <c r="C25" s="503"/>
      <c r="D25" s="390"/>
      <c r="E25" s="390"/>
      <c r="F25" s="390"/>
      <c r="G25" s="390" t="s">
        <v>12</v>
      </c>
      <c r="H25" s="282" t="s">
        <v>12</v>
      </c>
    </row>
    <row r="26" spans="1:12" ht="24.95" customHeight="1">
      <c r="A26" s="276" t="s">
        <v>277</v>
      </c>
      <c r="B26" s="391">
        <v>46208546</v>
      </c>
      <c r="C26" s="391">
        <v>46208546</v>
      </c>
      <c r="D26" s="391" t="e">
        <v>#REF!</v>
      </c>
      <c r="E26" s="391"/>
      <c r="F26" s="391">
        <v>37173085</v>
      </c>
      <c r="G26" s="391">
        <v>10188237</v>
      </c>
      <c r="H26" s="273">
        <v>27.407563832810755</v>
      </c>
    </row>
    <row r="27" spans="1:12" ht="12.75" customHeight="1">
      <c r="A27" s="283"/>
      <c r="B27" s="389"/>
      <c r="C27" s="503"/>
      <c r="D27" s="390"/>
      <c r="E27" s="390"/>
      <c r="F27" s="390"/>
      <c r="G27" s="390"/>
      <c r="H27" s="273"/>
    </row>
    <row r="28" spans="1:12" ht="24.95" customHeight="1">
      <c r="A28" s="283" t="s">
        <v>278</v>
      </c>
      <c r="B28" s="390">
        <v>1100000</v>
      </c>
      <c r="C28" s="390">
        <v>1100000</v>
      </c>
      <c r="D28" s="390">
        <v>1100000</v>
      </c>
      <c r="E28" s="390"/>
      <c r="F28" s="390">
        <v>1100000</v>
      </c>
      <c r="G28" s="390">
        <v>1100000</v>
      </c>
      <c r="H28" s="273">
        <v>100</v>
      </c>
    </row>
    <row r="29" spans="1:12" ht="24.95" customHeight="1">
      <c r="A29" s="613" t="s">
        <v>336</v>
      </c>
      <c r="B29" s="389"/>
      <c r="C29" s="503"/>
      <c r="D29" s="390">
        <v>0</v>
      </c>
      <c r="E29" s="390"/>
      <c r="F29" s="390">
        <v>0</v>
      </c>
      <c r="G29" s="390">
        <v>0</v>
      </c>
      <c r="H29" s="282" t="s">
        <v>12</v>
      </c>
      <c r="K29" s="173" t="s">
        <v>12</v>
      </c>
    </row>
    <row r="30" spans="1:12" ht="24.95" customHeight="1">
      <c r="A30" s="283" t="s">
        <v>279</v>
      </c>
      <c r="B30" s="390">
        <v>45108546</v>
      </c>
      <c r="C30" s="390">
        <v>45108546</v>
      </c>
      <c r="D30" s="390" t="e">
        <v>#REF!</v>
      </c>
      <c r="E30" s="390"/>
      <c r="F30" s="390">
        <v>36073085</v>
      </c>
      <c r="G30" s="390">
        <v>9088237</v>
      </c>
      <c r="H30" s="282">
        <v>25.193955548853115</v>
      </c>
    </row>
    <row r="31" spans="1:12" ht="8.25" customHeight="1">
      <c r="A31" s="286"/>
      <c r="B31" s="392"/>
      <c r="C31" s="504"/>
      <c r="D31" s="505" t="s">
        <v>12</v>
      </c>
      <c r="E31" s="505"/>
      <c r="F31" s="505" t="s">
        <v>12</v>
      </c>
      <c r="G31" s="506" t="s">
        <v>12</v>
      </c>
      <c r="H31" s="279" t="s">
        <v>12</v>
      </c>
    </row>
    <row r="32" spans="1:12" ht="24.95" customHeight="1">
      <c r="A32" s="403" t="s">
        <v>311</v>
      </c>
      <c r="B32" s="287"/>
      <c r="C32" s="507"/>
      <c r="D32" s="508" t="s">
        <v>12</v>
      </c>
      <c r="E32" s="508"/>
      <c r="F32" s="508" t="s">
        <v>12</v>
      </c>
      <c r="G32" s="532">
        <v>-10834067.351000015</v>
      </c>
      <c r="H32" s="288" t="s">
        <v>12</v>
      </c>
    </row>
    <row r="33" spans="1:11" ht="9" customHeight="1">
      <c r="A33" s="332"/>
      <c r="B33" s="332"/>
      <c r="C33" s="332"/>
      <c r="D33" s="333"/>
      <c r="E33" s="333"/>
      <c r="F33" s="333"/>
      <c r="G33" s="334"/>
      <c r="H33" s="335"/>
    </row>
    <row r="34" spans="1:11" ht="15" customHeight="1">
      <c r="A34" s="331" t="s">
        <v>43</v>
      </c>
      <c r="B34" s="353" t="s">
        <v>12</v>
      </c>
      <c r="C34" s="173"/>
      <c r="D34" s="173"/>
      <c r="E34" s="173"/>
      <c r="F34" s="173"/>
      <c r="G34" s="173"/>
      <c r="H34" s="175"/>
      <c r="I34" s="180"/>
      <c r="J34" s="181"/>
      <c r="K34" s="180"/>
    </row>
    <row r="35" spans="1:11" ht="12.75" customHeight="1">
      <c r="A35" s="173"/>
      <c r="B35" s="173"/>
      <c r="C35" s="173"/>
      <c r="D35" s="173"/>
      <c r="E35" s="173"/>
      <c r="F35" s="173"/>
      <c r="G35" s="728" t="s">
        <v>12</v>
      </c>
      <c r="H35" s="728"/>
      <c r="I35" s="180"/>
      <c r="J35" s="182" t="s">
        <v>12</v>
      </c>
      <c r="K35" s="180"/>
    </row>
    <row r="36" spans="1:11" ht="14.25" customHeight="1">
      <c r="D36" s="179"/>
      <c r="E36" s="179"/>
      <c r="F36" s="179"/>
      <c r="G36" s="179"/>
      <c r="H36" s="183"/>
    </row>
    <row r="37" spans="1:11" ht="11.25" customHeight="1">
      <c r="A37" s="179" t="s">
        <v>12</v>
      </c>
      <c r="B37" s="179"/>
      <c r="C37" s="179"/>
    </row>
    <row r="38" spans="1:11" ht="11.25" customHeight="1">
      <c r="A38" s="179"/>
      <c r="B38" s="179"/>
      <c r="C38" s="179"/>
      <c r="J38" s="173" t="s">
        <v>12</v>
      </c>
    </row>
    <row r="39" spans="1:11" ht="11.25" customHeight="1">
      <c r="A39" s="179"/>
      <c r="B39" s="179"/>
      <c r="C39" s="179"/>
    </row>
    <row r="56" spans="7:7">
      <c r="G56" s="180" t="s">
        <v>12</v>
      </c>
    </row>
  </sheetData>
  <mergeCells count="9">
    <mergeCell ref="G35:H35"/>
    <mergeCell ref="A2:H2"/>
    <mergeCell ref="A3:H3"/>
    <mergeCell ref="A4:H4"/>
    <mergeCell ref="A5:H5"/>
    <mergeCell ref="A7:A8"/>
    <mergeCell ref="B7:F7"/>
    <mergeCell ref="G7:G8"/>
    <mergeCell ref="H7:H8"/>
  </mergeCells>
  <pageMargins left="0.70866141732283505" right="0.59055118110236204" top="0.39370078740157499" bottom="0.39370078740157499" header="0.511811023622047" footer="0.511811023622047"/>
  <pageSetup scale="80" firstPageNumber="0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5">
    <tabColor theme="6" tint="0.59999389629810485"/>
  </sheetPr>
  <dimension ref="A1:N88"/>
  <sheetViews>
    <sheetView showGridLines="0" showZeros="0" zoomScaleNormal="100" workbookViewId="0">
      <selection activeCell="K15" sqref="K15"/>
    </sheetView>
  </sheetViews>
  <sheetFormatPr baseColWidth="10" defaultColWidth="11.42578125" defaultRowHeight="12.75"/>
  <cols>
    <col min="1" max="1" width="32" style="5" customWidth="1"/>
    <col min="2" max="2" width="11.85546875" style="217" customWidth="1"/>
    <col min="3" max="3" width="12.28515625" style="203" customWidth="1"/>
    <col min="4" max="4" width="13.28515625" style="5" hidden="1" customWidth="1"/>
    <col min="5" max="5" width="10.28515625" style="5" hidden="1" customWidth="1"/>
    <col min="6" max="6" width="12.28515625" style="5" customWidth="1"/>
    <col min="7" max="7" width="15.140625" style="5" customWidth="1"/>
    <col min="8" max="8" width="14.28515625" style="5" customWidth="1"/>
    <col min="12" max="12" width="11" customWidth="1"/>
    <col min="13" max="14" width="11.42578125" hidden="1" customWidth="1"/>
  </cols>
  <sheetData>
    <row r="1" spans="1:13" ht="18" customHeight="1">
      <c r="A1" s="706" t="s">
        <v>55</v>
      </c>
      <c r="B1" s="706"/>
      <c r="C1" s="706"/>
      <c r="D1" s="706"/>
      <c r="E1" s="706"/>
      <c r="F1" s="706"/>
      <c r="G1" s="706"/>
      <c r="H1" s="706"/>
    </row>
    <row r="2" spans="1:13" ht="19.5" customHeight="1">
      <c r="A2" s="706" t="s">
        <v>56</v>
      </c>
      <c r="B2" s="706"/>
      <c r="C2" s="706"/>
      <c r="D2" s="706"/>
      <c r="E2" s="706"/>
      <c r="F2" s="706"/>
      <c r="G2" s="706"/>
      <c r="H2" s="706"/>
    </row>
    <row r="3" spans="1:13" ht="18" customHeight="1">
      <c r="A3" s="707" t="s">
        <v>125</v>
      </c>
      <c r="B3" s="707"/>
      <c r="C3" s="707"/>
      <c r="D3" s="707"/>
      <c r="E3" s="707"/>
      <c r="F3" s="707"/>
      <c r="G3" s="707"/>
      <c r="H3" s="707"/>
    </row>
    <row r="4" spans="1:13" ht="16.5" customHeight="1">
      <c r="A4" s="707" t="s">
        <v>391</v>
      </c>
      <c r="B4" s="707"/>
      <c r="C4" s="707"/>
      <c r="D4" s="707"/>
      <c r="E4" s="707"/>
      <c r="F4" s="707"/>
      <c r="G4" s="707"/>
      <c r="H4" s="707"/>
    </row>
    <row r="5" spans="1:13" ht="8.25" customHeight="1">
      <c r="A5" s="88"/>
      <c r="B5" s="315"/>
      <c r="C5" s="393"/>
      <c r="D5" s="88"/>
      <c r="E5" s="7"/>
      <c r="F5" s="7"/>
      <c r="G5" s="7"/>
      <c r="H5" s="3"/>
    </row>
    <row r="6" spans="1:13" ht="20.100000000000001" customHeight="1">
      <c r="A6" s="739" t="s">
        <v>0</v>
      </c>
      <c r="B6" s="743" t="s">
        <v>44</v>
      </c>
      <c r="C6" s="743"/>
      <c r="D6" s="743"/>
      <c r="E6" s="743"/>
      <c r="F6" s="743"/>
      <c r="G6" s="743"/>
      <c r="H6" s="741" t="s">
        <v>37</v>
      </c>
    </row>
    <row r="7" spans="1:13" ht="31.5" customHeight="1">
      <c r="A7" s="740"/>
      <c r="B7" s="292" t="s">
        <v>2</v>
      </c>
      <c r="C7" s="418" t="s">
        <v>59</v>
      </c>
      <c r="D7" s="418" t="s">
        <v>3</v>
      </c>
      <c r="E7" s="419" t="s">
        <v>3</v>
      </c>
      <c r="F7" s="419" t="s">
        <v>23</v>
      </c>
      <c r="G7" s="418" t="s">
        <v>324</v>
      </c>
      <c r="H7" s="742"/>
      <c r="K7" t="s">
        <v>12</v>
      </c>
    </row>
    <row r="8" spans="1:13" ht="6.75" customHeight="1">
      <c r="A8" s="293"/>
      <c r="B8" s="294"/>
      <c r="C8" s="420"/>
      <c r="D8" s="421"/>
      <c r="E8" s="422"/>
      <c r="F8" s="423"/>
      <c r="G8" s="423"/>
      <c r="H8" s="295"/>
    </row>
    <row r="9" spans="1:13" ht="18" customHeight="1">
      <c r="A9" s="238" t="s">
        <v>6</v>
      </c>
      <c r="B9" s="239"/>
      <c r="C9" s="424"/>
      <c r="D9" s="425"/>
      <c r="E9" s="425"/>
      <c r="F9" s="425"/>
      <c r="G9" s="425"/>
      <c r="H9" s="296"/>
    </row>
    <row r="10" spans="1:13" ht="9" customHeight="1">
      <c r="A10" s="297"/>
      <c r="B10" s="298"/>
      <c r="C10" s="426"/>
      <c r="D10" s="426"/>
      <c r="E10" s="426"/>
      <c r="F10" s="426"/>
      <c r="G10" s="426"/>
      <c r="H10" s="299"/>
    </row>
    <row r="11" spans="1:13" ht="15" customHeight="1">
      <c r="A11" s="297" t="s">
        <v>50</v>
      </c>
      <c r="B11" s="298">
        <v>133140.56999999998</v>
      </c>
      <c r="C11" s="298">
        <v>133140.56999999998</v>
      </c>
      <c r="D11" s="298" t="e">
        <v>#REF!</v>
      </c>
      <c r="E11" s="298" t="e">
        <v>#REF!</v>
      </c>
      <c r="F11" s="298">
        <v>82758.255999999994</v>
      </c>
      <c r="G11" s="298">
        <v>67162.238979999995</v>
      </c>
      <c r="H11" s="300">
        <v>81.15472972267564</v>
      </c>
    </row>
    <row r="12" spans="1:13" ht="11.25" customHeight="1">
      <c r="A12" s="301"/>
      <c r="B12" s="302"/>
      <c r="C12" s="302"/>
      <c r="D12" s="302"/>
      <c r="E12" s="302"/>
      <c r="F12" s="302"/>
      <c r="G12" s="302"/>
      <c r="H12" s="303" t="s">
        <v>12</v>
      </c>
    </row>
    <row r="13" spans="1:13" ht="15" customHeight="1">
      <c r="A13" s="297" t="s">
        <v>126</v>
      </c>
      <c r="B13" s="302"/>
      <c r="C13" s="302"/>
      <c r="D13" s="302"/>
      <c r="E13" s="302"/>
      <c r="F13" s="302"/>
      <c r="G13" s="302"/>
      <c r="H13" s="303" t="s">
        <v>12</v>
      </c>
    </row>
    <row r="14" spans="1:13" ht="15" customHeight="1">
      <c r="A14" s="297" t="s">
        <v>127</v>
      </c>
      <c r="B14" s="298">
        <v>132140.56999999998</v>
      </c>
      <c r="C14" s="298">
        <v>132140.56999999998</v>
      </c>
      <c r="D14" s="298" t="e">
        <v>#REF!</v>
      </c>
      <c r="E14" s="298">
        <v>132140.56999999998</v>
      </c>
      <c r="F14" s="298">
        <v>81758.255999999994</v>
      </c>
      <c r="G14" s="298">
        <v>67162.238979999995</v>
      </c>
      <c r="H14" s="300">
        <v>82.147347883741546</v>
      </c>
    </row>
    <row r="15" spans="1:13" ht="15" customHeight="1">
      <c r="A15" s="305" t="s">
        <v>128</v>
      </c>
      <c r="B15" s="304">
        <v>3672.7109999999998</v>
      </c>
      <c r="C15" s="304">
        <v>3672.7109999999998</v>
      </c>
      <c r="D15" s="304" t="e">
        <v>#REF!</v>
      </c>
      <c r="E15" s="304">
        <v>3672.7109999999998</v>
      </c>
      <c r="F15" s="304">
        <v>3367.7139999999999</v>
      </c>
      <c r="G15" s="304">
        <v>873.18828000000019</v>
      </c>
      <c r="H15" s="306">
        <v>25.928219557836567</v>
      </c>
      <c r="I15" t="s">
        <v>12</v>
      </c>
      <c r="M15" s="40">
        <f>+F11+F22</f>
        <v>119931.34099999999</v>
      </c>
    </row>
    <row r="16" spans="1:13" ht="15" customHeight="1">
      <c r="A16" s="305" t="s">
        <v>129</v>
      </c>
      <c r="B16" s="304">
        <v>121012.398</v>
      </c>
      <c r="C16" s="304">
        <v>121012.398</v>
      </c>
      <c r="D16" s="304">
        <v>121012.398</v>
      </c>
      <c r="E16" s="304">
        <v>121012.398</v>
      </c>
      <c r="F16" s="304">
        <v>71289.338000000003</v>
      </c>
      <c r="G16" s="304">
        <v>60701.343999999997</v>
      </c>
      <c r="H16" s="306">
        <v>85.147857594076683</v>
      </c>
      <c r="J16" t="s">
        <v>12</v>
      </c>
    </row>
    <row r="17" spans="1:8" ht="15" customHeight="1">
      <c r="A17" s="305" t="s">
        <v>130</v>
      </c>
      <c r="B17" s="304">
        <v>6461.7730000000001</v>
      </c>
      <c r="C17" s="304">
        <v>6461.7730000000001</v>
      </c>
      <c r="D17" s="304" t="e">
        <v>#REF!</v>
      </c>
      <c r="E17" s="304">
        <v>6461.7730000000001</v>
      </c>
      <c r="F17" s="304">
        <v>6216.19</v>
      </c>
      <c r="G17" s="304">
        <v>4110.8755400000009</v>
      </c>
      <c r="H17" s="306">
        <v>66.131754981749296</v>
      </c>
    </row>
    <row r="18" spans="1:8" ht="15" customHeight="1">
      <c r="A18" s="305" t="s">
        <v>131</v>
      </c>
      <c r="B18" s="304">
        <v>993.68799999999999</v>
      </c>
      <c r="C18" s="304">
        <v>993.68799999999999</v>
      </c>
      <c r="D18" s="304" t="e">
        <v>#REF!</v>
      </c>
      <c r="E18" s="304">
        <v>993.68799999999999</v>
      </c>
      <c r="F18" s="304">
        <v>885.01400000000001</v>
      </c>
      <c r="G18" s="304">
        <v>476.83116000000001</v>
      </c>
      <c r="H18" s="306">
        <v>53.878374805370314</v>
      </c>
    </row>
    <row r="19" spans="1:8" ht="16.5" customHeight="1">
      <c r="A19" s="297" t="s">
        <v>306</v>
      </c>
      <c r="B19" s="307">
        <v>1000</v>
      </c>
      <c r="C19" s="307">
        <v>1000</v>
      </c>
      <c r="D19" s="307">
        <v>1000</v>
      </c>
      <c r="E19" s="307">
        <v>0</v>
      </c>
      <c r="F19" s="307">
        <v>1000</v>
      </c>
      <c r="G19" s="298">
        <v>1000</v>
      </c>
      <c r="H19" s="306">
        <v>100</v>
      </c>
    </row>
    <row r="20" spans="1:8" ht="16.5" customHeight="1">
      <c r="A20" s="305" t="s">
        <v>307</v>
      </c>
      <c r="B20" s="308">
        <v>1000</v>
      </c>
      <c r="C20" s="304">
        <v>1000</v>
      </c>
      <c r="D20" s="304">
        <v>1000</v>
      </c>
      <c r="E20" s="304">
        <v>0</v>
      </c>
      <c r="F20" s="304">
        <v>1000</v>
      </c>
      <c r="G20" s="304">
        <v>1000</v>
      </c>
      <c r="H20" s="306">
        <v>100</v>
      </c>
    </row>
    <row r="21" spans="1:8" ht="16.5" customHeight="1">
      <c r="A21" s="355"/>
      <c r="B21" s="308"/>
      <c r="C21" s="304"/>
      <c r="D21" s="308"/>
      <c r="E21" s="308"/>
      <c r="F21" s="304"/>
      <c r="G21" s="304"/>
      <c r="H21" s="306"/>
    </row>
    <row r="22" spans="1:8" ht="15" customHeight="1">
      <c r="A22" s="297" t="s">
        <v>28</v>
      </c>
      <c r="B22" s="307">
        <v>46208.546000000002</v>
      </c>
      <c r="C22" s="307">
        <v>46208.546000000002</v>
      </c>
      <c r="D22" s="307" t="e">
        <v>#REF!</v>
      </c>
      <c r="E22" s="307">
        <v>5210.5339999999997</v>
      </c>
      <c r="F22" s="307">
        <v>37173.084999999999</v>
      </c>
      <c r="G22" s="307">
        <v>10188.236999999999</v>
      </c>
      <c r="H22" s="300">
        <v>27.407563832810755</v>
      </c>
    </row>
    <row r="23" spans="1:8" ht="15" customHeight="1">
      <c r="A23" s="305" t="s">
        <v>132</v>
      </c>
      <c r="B23" s="308">
        <v>1100</v>
      </c>
      <c r="C23" s="308">
        <v>1100</v>
      </c>
      <c r="D23" s="308">
        <v>1100</v>
      </c>
      <c r="E23" s="308">
        <v>0</v>
      </c>
      <c r="F23" s="308">
        <v>1100</v>
      </c>
      <c r="G23" s="308">
        <v>1100</v>
      </c>
      <c r="H23" s="306">
        <v>100</v>
      </c>
    </row>
    <row r="24" spans="1:8" ht="15" customHeight="1">
      <c r="A24" s="305" t="s">
        <v>133</v>
      </c>
      <c r="B24" s="308">
        <v>0</v>
      </c>
      <c r="C24" s="308">
        <v>0</v>
      </c>
      <c r="D24" s="308">
        <v>0</v>
      </c>
      <c r="E24" s="308">
        <v>0</v>
      </c>
      <c r="F24" s="308">
        <v>0</v>
      </c>
      <c r="G24" s="308"/>
      <c r="H24" s="306" t="s">
        <v>12</v>
      </c>
    </row>
    <row r="25" spans="1:8" ht="15" customHeight="1">
      <c r="A25" s="297" t="s">
        <v>134</v>
      </c>
      <c r="B25" s="307">
        <v>45108.546000000002</v>
      </c>
      <c r="C25" s="307">
        <v>45108.546000000002</v>
      </c>
      <c r="D25" s="307" t="e">
        <v>#REF!</v>
      </c>
      <c r="E25" s="307">
        <v>5210.5339999999997</v>
      </c>
      <c r="F25" s="307">
        <v>36073.084999999999</v>
      </c>
      <c r="G25" s="307">
        <v>9088.2369999999992</v>
      </c>
      <c r="H25" s="300">
        <v>25.193955548853108</v>
      </c>
    </row>
    <row r="26" spans="1:8" ht="15" customHeight="1">
      <c r="A26" s="305" t="s">
        <v>135</v>
      </c>
      <c r="B26" s="308">
        <v>45108.546000000002</v>
      </c>
      <c r="C26" s="308">
        <v>45108.546000000002</v>
      </c>
      <c r="D26" s="308" t="e">
        <v>#REF!</v>
      </c>
      <c r="E26" s="308">
        <v>5210.5339999999997</v>
      </c>
      <c r="F26" s="308">
        <v>36073.084999999999</v>
      </c>
      <c r="G26" s="308">
        <v>9088.2369999999992</v>
      </c>
      <c r="H26" s="306">
        <v>25.193955548853108</v>
      </c>
    </row>
    <row r="27" spans="1:8" ht="15" customHeight="1">
      <c r="A27" s="305" t="s">
        <v>136</v>
      </c>
      <c r="B27" s="304"/>
      <c r="C27" s="304"/>
      <c r="D27" s="304"/>
      <c r="E27" s="304"/>
      <c r="F27" s="304"/>
      <c r="G27" s="304"/>
      <c r="H27" s="306" t="s">
        <v>12</v>
      </c>
    </row>
    <row r="28" spans="1:8" ht="9" customHeight="1">
      <c r="A28" s="305"/>
      <c r="B28" s="304"/>
      <c r="C28" s="304"/>
      <c r="D28" s="304"/>
      <c r="E28" s="304"/>
      <c r="F28" s="304"/>
      <c r="G28" s="304"/>
      <c r="H28" s="306" t="s">
        <v>12</v>
      </c>
    </row>
    <row r="29" spans="1:8" ht="18" customHeight="1">
      <c r="A29" s="297" t="s">
        <v>137</v>
      </c>
      <c r="B29" s="298">
        <v>179349.11599999998</v>
      </c>
      <c r="C29" s="298">
        <v>179349.11599999998</v>
      </c>
      <c r="D29" s="298" t="e">
        <v>#REF!</v>
      </c>
      <c r="E29" s="298" t="e">
        <v>#REF!</v>
      </c>
      <c r="F29" s="298">
        <v>119931.34099999999</v>
      </c>
      <c r="G29" s="298">
        <v>77350.475979999988</v>
      </c>
      <c r="H29" s="300">
        <v>64.49563169647206</v>
      </c>
    </row>
    <row r="30" spans="1:8" ht="9" customHeight="1">
      <c r="A30" s="305"/>
      <c r="B30" s="304"/>
      <c r="C30" s="304"/>
      <c r="D30" s="304"/>
      <c r="E30" s="304"/>
      <c r="F30" s="304"/>
      <c r="G30" s="304"/>
      <c r="H30" s="306" t="s">
        <v>12</v>
      </c>
    </row>
    <row r="31" spans="1:8" ht="18" customHeight="1">
      <c r="A31" s="238" t="s">
        <v>51</v>
      </c>
      <c r="B31" s="309"/>
      <c r="C31" s="309"/>
      <c r="D31" s="304"/>
      <c r="E31" s="304"/>
      <c r="F31" s="304"/>
      <c r="G31" s="304"/>
      <c r="H31" s="306" t="s">
        <v>12</v>
      </c>
    </row>
    <row r="32" spans="1:8" ht="9" customHeight="1">
      <c r="A32" s="305"/>
      <c r="B32" s="304"/>
      <c r="C32" s="304"/>
      <c r="D32" s="304"/>
      <c r="E32" s="304"/>
      <c r="F32" s="304"/>
      <c r="G32" s="304"/>
      <c r="H32" s="306" t="s">
        <v>12</v>
      </c>
    </row>
    <row r="33" spans="1:9" ht="15" customHeight="1">
      <c r="A33" s="297" t="s">
        <v>52</v>
      </c>
      <c r="B33" s="298">
        <v>133140.57</v>
      </c>
      <c r="C33" s="298">
        <v>133065.56999999998</v>
      </c>
      <c r="D33" s="298" t="e">
        <v>#REF!</v>
      </c>
      <c r="E33" s="298" t="e">
        <v>#REF!</v>
      </c>
      <c r="F33" s="298">
        <v>82771.258000000002</v>
      </c>
      <c r="G33" s="298">
        <v>72531.692030999999</v>
      </c>
      <c r="H33" s="300">
        <v>87.629080170558709</v>
      </c>
    </row>
    <row r="34" spans="1:9" ht="15" customHeight="1">
      <c r="A34" s="305"/>
      <c r="B34" s="304"/>
      <c r="C34" s="304"/>
      <c r="D34" s="304"/>
      <c r="E34" s="304"/>
      <c r="F34" s="304"/>
      <c r="G34" s="304"/>
      <c r="H34" s="306"/>
    </row>
    <row r="35" spans="1:9" ht="18" customHeight="1">
      <c r="A35" s="297" t="s">
        <v>138</v>
      </c>
      <c r="B35" s="298">
        <v>131474.33199999999</v>
      </c>
      <c r="C35" s="298">
        <v>131679.91199999998</v>
      </c>
      <c r="D35" s="298">
        <v>131679.91199999998</v>
      </c>
      <c r="E35" s="298">
        <v>131679.91199999998</v>
      </c>
      <c r="F35" s="298">
        <v>81637.646999999997</v>
      </c>
      <c r="G35" s="298">
        <v>71706.449490999992</v>
      </c>
      <c r="H35" s="300">
        <v>87.835027252806526</v>
      </c>
      <c r="I35" s="317"/>
    </row>
    <row r="36" spans="1:9" ht="20.25" customHeight="1">
      <c r="A36" s="305" t="s">
        <v>139</v>
      </c>
      <c r="B36" s="304">
        <v>125040.406</v>
      </c>
      <c r="C36" s="304">
        <v>124807.16899999999</v>
      </c>
      <c r="D36" s="304">
        <v>124807.16899999999</v>
      </c>
      <c r="E36" s="304">
        <v>124807.16899999999</v>
      </c>
      <c r="F36" s="304">
        <v>74993.157999999996</v>
      </c>
      <c r="G36" s="304">
        <v>66759.445099999997</v>
      </c>
      <c r="H36" s="306">
        <v>89.020714529717509</v>
      </c>
      <c r="I36" s="317"/>
    </row>
    <row r="37" spans="1:9" ht="17.25" customHeight="1">
      <c r="A37" s="305" t="s">
        <v>140</v>
      </c>
      <c r="B37" s="304">
        <v>3088.498</v>
      </c>
      <c r="C37" s="304">
        <v>3349.1</v>
      </c>
      <c r="D37" s="304">
        <v>3349.1</v>
      </c>
      <c r="E37" s="304">
        <v>3349.1</v>
      </c>
      <c r="F37" s="304">
        <v>3120.846</v>
      </c>
      <c r="G37" s="304">
        <v>2517.4838300000001</v>
      </c>
      <c r="H37" s="306">
        <v>80.666711205871749</v>
      </c>
      <c r="I37" s="317"/>
    </row>
    <row r="38" spans="1:9" ht="15.75" customHeight="1">
      <c r="A38" s="305" t="s">
        <v>337</v>
      </c>
      <c r="B38" s="304">
        <v>1027.4280000000001</v>
      </c>
      <c r="C38" s="304">
        <v>1387.5630000000001</v>
      </c>
      <c r="D38" s="304">
        <v>1387.5630000000001</v>
      </c>
      <c r="E38" s="304">
        <v>1387.5630000000001</v>
      </c>
      <c r="F38" s="304">
        <v>1387.5630000000001</v>
      </c>
      <c r="G38" s="304">
        <v>1010.6426509999999</v>
      </c>
      <c r="H38" s="306">
        <v>72.835802842825856</v>
      </c>
      <c r="I38" s="317"/>
    </row>
    <row r="39" spans="1:9" ht="17.25" customHeight="1">
      <c r="A39" s="305" t="s">
        <v>141</v>
      </c>
      <c r="B39" s="304">
        <v>2318</v>
      </c>
      <c r="C39" s="304">
        <v>2136.08</v>
      </c>
      <c r="D39" s="304">
        <v>2136.08</v>
      </c>
      <c r="E39" s="304">
        <v>2136.08</v>
      </c>
      <c r="F39" s="304">
        <v>2136.08</v>
      </c>
      <c r="G39" s="304">
        <v>1418.8779100000002</v>
      </c>
      <c r="H39" s="306">
        <v>66.424380641174494</v>
      </c>
      <c r="I39" s="317"/>
    </row>
    <row r="40" spans="1:9" ht="9" customHeight="1">
      <c r="A40" s="305" t="s">
        <v>12</v>
      </c>
      <c r="B40" s="304"/>
      <c r="C40" s="304"/>
      <c r="D40" s="304">
        <v>0</v>
      </c>
      <c r="E40" s="304">
        <v>0</v>
      </c>
      <c r="F40" s="304" t="s">
        <v>12</v>
      </c>
      <c r="G40" s="304" t="s">
        <v>12</v>
      </c>
      <c r="H40" s="306" t="s">
        <v>12</v>
      </c>
    </row>
    <row r="41" spans="1:9" ht="15" customHeight="1">
      <c r="A41" s="297" t="s">
        <v>142</v>
      </c>
      <c r="B41" s="298">
        <v>1666.2380000000001</v>
      </c>
      <c r="C41" s="298">
        <v>1385.6579999999999</v>
      </c>
      <c r="D41" s="298">
        <v>1385.6579999999999</v>
      </c>
      <c r="E41" s="298">
        <v>1385.6579999999999</v>
      </c>
      <c r="F41" s="298">
        <v>1133.6110000000001</v>
      </c>
      <c r="G41" s="298">
        <v>825.24253999999996</v>
      </c>
      <c r="H41" s="300">
        <v>72.797682803007362</v>
      </c>
    </row>
    <row r="42" spans="1:9" ht="8.25" customHeight="1">
      <c r="A42" s="305"/>
      <c r="B42" s="304"/>
      <c r="C42" s="304"/>
      <c r="D42" s="304"/>
      <c r="E42" s="304"/>
      <c r="F42" s="304"/>
      <c r="G42" s="304"/>
      <c r="H42" s="306" t="s">
        <v>12</v>
      </c>
    </row>
    <row r="43" spans="1:9" ht="15" customHeight="1">
      <c r="A43" s="297" t="s">
        <v>53</v>
      </c>
      <c r="B43" s="298">
        <v>46208.546000000002</v>
      </c>
      <c r="C43" s="298">
        <v>46283.546000000002</v>
      </c>
      <c r="D43" s="298">
        <v>46283.546000000002</v>
      </c>
      <c r="E43" s="298" t="e">
        <v>#REF!</v>
      </c>
      <c r="F43" s="298">
        <v>38513.517</v>
      </c>
      <c r="G43" s="298">
        <v>15652.8513</v>
      </c>
      <c r="H43" s="300">
        <v>40.642487415522197</v>
      </c>
      <c r="I43" t="s">
        <v>12</v>
      </c>
    </row>
    <row r="44" spans="1:9" ht="15" customHeight="1">
      <c r="A44" s="305"/>
      <c r="B44" s="304"/>
      <c r="C44" s="304"/>
      <c r="D44" s="304"/>
      <c r="E44" s="304"/>
      <c r="F44" s="304"/>
      <c r="G44" s="304"/>
      <c r="H44" s="306" t="s">
        <v>12</v>
      </c>
    </row>
    <row r="45" spans="1:9" ht="15" customHeight="1">
      <c r="A45" s="305" t="s">
        <v>143</v>
      </c>
      <c r="B45" s="304">
        <v>46208.546000000002</v>
      </c>
      <c r="C45" s="304">
        <v>46283.546000000002</v>
      </c>
      <c r="D45" s="304">
        <v>46283.546000000002</v>
      </c>
      <c r="E45" s="304" t="e">
        <v>#REF!</v>
      </c>
      <c r="F45" s="304">
        <v>38513.517</v>
      </c>
      <c r="G45" s="304">
        <v>15652.8513</v>
      </c>
      <c r="H45" s="306">
        <v>40.642487415522197</v>
      </c>
    </row>
    <row r="46" spans="1:9" ht="14.25" customHeight="1">
      <c r="A46" s="305" t="s">
        <v>144</v>
      </c>
      <c r="B46" s="304"/>
      <c r="C46" s="304">
        <v>0</v>
      </c>
      <c r="D46" s="304">
        <v>0</v>
      </c>
      <c r="E46" s="304">
        <v>0</v>
      </c>
      <c r="F46" s="304">
        <v>0</v>
      </c>
      <c r="G46" s="304">
        <v>0</v>
      </c>
      <c r="H46" s="306" t="s">
        <v>12</v>
      </c>
    </row>
    <row r="47" spans="1:9" ht="15" customHeight="1">
      <c r="A47" s="305" t="s">
        <v>145</v>
      </c>
      <c r="B47" s="304"/>
      <c r="C47" s="304">
        <v>0</v>
      </c>
      <c r="D47" s="304" t="s">
        <v>12</v>
      </c>
      <c r="E47" s="304" t="s">
        <v>12</v>
      </c>
      <c r="F47" s="304" t="s">
        <v>12</v>
      </c>
      <c r="G47" s="304" t="s">
        <v>12</v>
      </c>
      <c r="H47" s="306" t="s">
        <v>12</v>
      </c>
    </row>
    <row r="48" spans="1:9" ht="15" customHeight="1">
      <c r="A48" s="305" t="s">
        <v>146</v>
      </c>
      <c r="B48" s="304"/>
      <c r="C48" s="304"/>
      <c r="D48" s="304">
        <v>0</v>
      </c>
      <c r="E48" s="304">
        <v>0</v>
      </c>
      <c r="F48" s="304">
        <v>0</v>
      </c>
      <c r="G48" s="304">
        <v>0</v>
      </c>
      <c r="H48" s="306" t="s">
        <v>12</v>
      </c>
    </row>
    <row r="49" spans="1:8" ht="8.25" customHeight="1">
      <c r="A49" s="305"/>
      <c r="B49" s="304"/>
      <c r="C49" s="304"/>
      <c r="D49" s="304"/>
      <c r="E49" s="304"/>
      <c r="F49" s="304"/>
      <c r="G49" s="304"/>
      <c r="H49" s="306" t="s">
        <v>12</v>
      </c>
    </row>
    <row r="50" spans="1:8" ht="18" customHeight="1">
      <c r="A50" s="297" t="s">
        <v>147</v>
      </c>
      <c r="B50" s="298">
        <v>179349.11600000001</v>
      </c>
      <c r="C50" s="298">
        <v>179349.11599999998</v>
      </c>
      <c r="D50" s="298" t="e">
        <v>#REF!</v>
      </c>
      <c r="E50" s="298" t="e">
        <v>#REF!</v>
      </c>
      <c r="F50" s="298">
        <v>121284.77499999999</v>
      </c>
      <c r="G50" s="298">
        <v>88184.543330999993</v>
      </c>
      <c r="H50" s="300">
        <v>72.708667127427987</v>
      </c>
    </row>
    <row r="51" spans="1:8" ht="9" customHeight="1">
      <c r="A51" s="305"/>
      <c r="B51" s="304"/>
      <c r="C51" s="304"/>
      <c r="D51" s="304"/>
      <c r="E51" s="304"/>
      <c r="F51" s="304"/>
      <c r="G51" s="304"/>
      <c r="H51" s="306" t="s">
        <v>12</v>
      </c>
    </row>
    <row r="52" spans="1:8" ht="21.75" customHeight="1">
      <c r="A52" s="310" t="s">
        <v>54</v>
      </c>
      <c r="B52" s="311"/>
      <c r="C52" s="427"/>
      <c r="D52" s="312" t="s">
        <v>12</v>
      </c>
      <c r="E52" s="312" t="e">
        <v>#REF!</v>
      </c>
      <c r="F52" s="312" t="s">
        <v>12</v>
      </c>
      <c r="G52" s="534">
        <v>-10834.067351000005</v>
      </c>
      <c r="H52" s="148" t="s">
        <v>12</v>
      </c>
    </row>
    <row r="53" spans="1:8" ht="15" customHeight="1">
      <c r="A53" s="7"/>
      <c r="B53" s="313"/>
      <c r="C53" s="71"/>
      <c r="D53" s="7"/>
      <c r="E53" s="314"/>
      <c r="F53" s="314"/>
      <c r="G53" s="314"/>
      <c r="H53" s="3"/>
    </row>
    <row r="54" spans="1:8" ht="18.75" customHeight="1">
      <c r="A54" s="698" t="s">
        <v>35</v>
      </c>
      <c r="B54" s="698"/>
      <c r="C54" s="21"/>
      <c r="D54" s="78"/>
      <c r="E54" s="7"/>
      <c r="F54" s="7" t="s">
        <v>12</v>
      </c>
      <c r="G54" s="7"/>
      <c r="H54" s="3"/>
    </row>
    <row r="55" spans="1:8" ht="15" customHeight="1">
      <c r="A55" s="5" t="s">
        <v>12</v>
      </c>
      <c r="H55" s="93"/>
    </row>
    <row r="56" spans="1:8" ht="15" customHeight="1">
      <c r="F56" s="316" t="s">
        <v>12</v>
      </c>
      <c r="G56" s="316"/>
      <c r="H56" s="93"/>
    </row>
    <row r="57" spans="1:8" ht="15" customHeight="1">
      <c r="A57" s="98"/>
      <c r="B57" s="97"/>
      <c r="C57" s="349"/>
      <c r="D57" s="98"/>
      <c r="E57" s="99"/>
      <c r="F57" s="99"/>
      <c r="G57" s="99" t="s">
        <v>12</v>
      </c>
      <c r="H57" s="93"/>
    </row>
    <row r="58" spans="1:8" ht="15" customHeight="1">
      <c r="A58" s="98"/>
      <c r="B58" s="97"/>
      <c r="C58" s="349"/>
      <c r="D58" s="98"/>
      <c r="E58" s="99"/>
      <c r="F58" s="99"/>
      <c r="G58" s="99"/>
      <c r="H58" s="93"/>
    </row>
    <row r="59" spans="1:8" ht="15" customHeight="1">
      <c r="A59" s="98"/>
      <c r="B59" s="97"/>
      <c r="C59" s="349"/>
      <c r="D59" s="98"/>
      <c r="E59" s="99"/>
      <c r="F59" s="99"/>
      <c r="G59" s="99"/>
      <c r="H59" s="93"/>
    </row>
    <row r="60" spans="1:8" ht="15" customHeight="1">
      <c r="A60" s="89"/>
      <c r="B60" s="218"/>
      <c r="C60" s="350"/>
      <c r="D60" s="89"/>
      <c r="E60" s="89"/>
      <c r="F60" s="89"/>
      <c r="H60" s="93"/>
    </row>
    <row r="61" spans="1:8" ht="15" customHeight="1">
      <c r="A61" s="89"/>
      <c r="B61" s="218"/>
      <c r="C61" s="350"/>
      <c r="D61" s="89"/>
      <c r="E61" s="89"/>
      <c r="F61" s="89"/>
      <c r="H61" s="93"/>
    </row>
    <row r="62" spans="1:8" ht="15" customHeight="1">
      <c r="A62" s="89"/>
      <c r="B62" s="218"/>
      <c r="C62" s="350"/>
      <c r="D62" s="89"/>
      <c r="H62" s="93"/>
    </row>
    <row r="63" spans="1:8">
      <c r="A63" s="89"/>
      <c r="B63" s="218"/>
      <c r="C63" s="350"/>
      <c r="D63" s="89"/>
      <c r="H63" s="93"/>
    </row>
    <row r="64" spans="1:8">
      <c r="A64" s="89"/>
      <c r="B64" s="218"/>
      <c r="C64" s="350"/>
      <c r="D64" s="89"/>
      <c r="H64" s="93"/>
    </row>
    <row r="65" spans="1:8">
      <c r="A65" s="89"/>
      <c r="B65" s="218"/>
      <c r="C65" s="350"/>
      <c r="D65" s="89"/>
      <c r="H65" s="93"/>
    </row>
    <row r="66" spans="1:8" ht="15">
      <c r="A66" s="89"/>
      <c r="B66" s="218"/>
      <c r="C66" s="350"/>
      <c r="D66" s="89"/>
      <c r="E66" s="17"/>
      <c r="F66" s="17"/>
      <c r="G66" s="17"/>
      <c r="H66" s="93"/>
    </row>
    <row r="67" spans="1:8" ht="15">
      <c r="A67" s="89"/>
      <c r="B67" s="218"/>
      <c r="C67" s="350"/>
      <c r="D67" s="89"/>
      <c r="E67" s="17"/>
      <c r="F67" s="17"/>
      <c r="G67" s="17"/>
      <c r="H67" s="93"/>
    </row>
    <row r="68" spans="1:8">
      <c r="A68" s="89"/>
      <c r="B68" s="218"/>
      <c r="C68" s="350"/>
      <c r="D68" s="89"/>
      <c r="H68" s="93"/>
    </row>
    <row r="69" spans="1:8">
      <c r="H69" s="93"/>
    </row>
    <row r="70" spans="1:8">
      <c r="H70" s="93"/>
    </row>
    <row r="71" spans="1:8">
      <c r="H71" s="93"/>
    </row>
    <row r="72" spans="1:8">
      <c r="H72" s="93"/>
    </row>
    <row r="73" spans="1:8">
      <c r="H73" s="93"/>
    </row>
    <row r="74" spans="1:8">
      <c r="H74" s="93"/>
    </row>
    <row r="75" spans="1:8">
      <c r="H75" s="93"/>
    </row>
    <row r="76" spans="1:8">
      <c r="H76" s="93"/>
    </row>
    <row r="77" spans="1:8">
      <c r="H77" s="93"/>
    </row>
    <row r="78" spans="1:8">
      <c r="H78" s="93"/>
    </row>
    <row r="79" spans="1:8">
      <c r="H79" s="93"/>
    </row>
    <row r="80" spans="1:8">
      <c r="H80" s="93"/>
    </row>
    <row r="81" spans="8:8">
      <c r="H81" s="93"/>
    </row>
    <row r="82" spans="8:8">
      <c r="H82" s="93"/>
    </row>
    <row r="83" spans="8:8">
      <c r="H83" s="93"/>
    </row>
    <row r="84" spans="8:8">
      <c r="H84" s="93"/>
    </row>
    <row r="85" spans="8:8">
      <c r="H85" s="93"/>
    </row>
    <row r="86" spans="8:8">
      <c r="H86" s="93"/>
    </row>
    <row r="87" spans="8:8">
      <c r="H87" s="93"/>
    </row>
    <row r="88" spans="8:8">
      <c r="H88" s="93"/>
    </row>
  </sheetData>
  <mergeCells count="8">
    <mergeCell ref="A54:B54"/>
    <mergeCell ref="A6:A7"/>
    <mergeCell ref="H6:H7"/>
    <mergeCell ref="A1:H1"/>
    <mergeCell ref="A2:H2"/>
    <mergeCell ref="A3:H3"/>
    <mergeCell ref="A4:H4"/>
    <mergeCell ref="B6:G6"/>
  </mergeCells>
  <pageMargins left="1.14173228346457" right="0.86614173228346403" top="0.66929133858267698" bottom="0.59055118110236204" header="0.511811023622047" footer="0.511811023622047"/>
  <pageSetup scale="85" firstPageNumber="0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6">
    <tabColor theme="6" tint="0.59999389629810485"/>
  </sheetPr>
  <dimension ref="A1:R181"/>
  <sheetViews>
    <sheetView showGridLines="0" showZeros="0" zoomScale="98" zoomScaleNormal="98" workbookViewId="0">
      <selection activeCell="L9" sqref="B9:L44"/>
    </sheetView>
  </sheetViews>
  <sheetFormatPr baseColWidth="10" defaultColWidth="11.42578125" defaultRowHeight="12.75"/>
  <cols>
    <col min="1" max="1" width="48" style="5" bestFit="1" customWidth="1"/>
    <col min="2" max="2" width="13" style="5" customWidth="1"/>
    <col min="3" max="3" width="15.42578125" style="5" bestFit="1" customWidth="1"/>
    <col min="4" max="4" width="14.42578125" style="5" customWidth="1"/>
    <col min="5" max="5" width="13.7109375" style="5" hidden="1" customWidth="1"/>
    <col min="6" max="6" width="0.140625" style="5" hidden="1" customWidth="1"/>
    <col min="7" max="7" width="17.140625" style="5" customWidth="1"/>
    <col min="8" max="8" width="14.42578125" style="5" customWidth="1"/>
    <col min="9" max="10" width="14.7109375" style="5" bestFit="1" customWidth="1"/>
    <col min="11" max="11" width="13.28515625" style="5" customWidth="1"/>
    <col min="12" max="12" width="15" style="5" customWidth="1"/>
    <col min="13" max="13" width="19.5703125" customWidth="1"/>
    <col min="14" max="14" width="13.5703125" customWidth="1"/>
  </cols>
  <sheetData>
    <row r="1" spans="1:15" ht="12" customHeight="1">
      <c r="A1" s="83"/>
      <c r="B1" s="83"/>
      <c r="C1" s="83"/>
      <c r="D1" s="84"/>
      <c r="E1" s="84"/>
      <c r="F1" s="84"/>
      <c r="G1" s="85"/>
      <c r="H1" s="85"/>
      <c r="I1" s="85"/>
      <c r="J1" s="85"/>
      <c r="K1" s="85"/>
      <c r="L1" s="85"/>
    </row>
    <row r="2" spans="1:15" ht="18" customHeight="1">
      <c r="A2" s="706" t="s">
        <v>55</v>
      </c>
      <c r="B2" s="706"/>
      <c r="C2" s="706"/>
      <c r="D2" s="706"/>
      <c r="E2" s="706"/>
      <c r="F2" s="706"/>
      <c r="G2" s="706"/>
      <c r="H2" s="706"/>
      <c r="I2" s="706"/>
      <c r="J2" s="706"/>
      <c r="K2" s="706"/>
      <c r="L2" s="706"/>
    </row>
    <row r="3" spans="1:15" ht="15.75" customHeight="1">
      <c r="A3" s="706" t="s">
        <v>56</v>
      </c>
      <c r="B3" s="706"/>
      <c r="C3" s="706"/>
      <c r="D3" s="706"/>
      <c r="E3" s="706"/>
      <c r="F3" s="706"/>
      <c r="G3" s="706"/>
      <c r="H3" s="706"/>
      <c r="I3" s="706"/>
      <c r="J3" s="706"/>
      <c r="K3" s="706"/>
      <c r="L3" s="706"/>
    </row>
    <row r="4" spans="1:15" ht="15">
      <c r="A4" s="707" t="s">
        <v>148</v>
      </c>
      <c r="B4" s="707"/>
      <c r="C4" s="707"/>
      <c r="D4" s="707"/>
      <c r="E4" s="707"/>
      <c r="F4" s="707"/>
      <c r="G4" s="707"/>
      <c r="H4" s="707"/>
      <c r="I4" s="707"/>
      <c r="J4" s="707"/>
      <c r="K4" s="707"/>
      <c r="L4" s="707"/>
    </row>
    <row r="5" spans="1:15" ht="15">
      <c r="A5" s="707" t="s">
        <v>392</v>
      </c>
      <c r="B5" s="707"/>
      <c r="C5" s="707"/>
      <c r="D5" s="707"/>
      <c r="E5" s="707"/>
      <c r="F5" s="707"/>
      <c r="G5" s="707"/>
      <c r="H5" s="707"/>
      <c r="I5" s="707"/>
      <c r="J5" s="707"/>
      <c r="K5" s="707"/>
      <c r="L5" s="707"/>
    </row>
    <row r="6" spans="1:15" ht="13.5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 t="s">
        <v>12</v>
      </c>
      <c r="M6" t="s">
        <v>12</v>
      </c>
    </row>
    <row r="7" spans="1:15" ht="20.100000000000001" customHeight="1">
      <c r="A7" s="745" t="s">
        <v>0</v>
      </c>
      <c r="B7" s="749" t="s">
        <v>149</v>
      </c>
      <c r="C7" s="750"/>
      <c r="D7" s="750"/>
      <c r="E7" s="750"/>
      <c r="F7" s="750"/>
      <c r="G7" s="750"/>
      <c r="H7" s="750"/>
      <c r="I7" s="751"/>
      <c r="J7" s="752" t="s">
        <v>292</v>
      </c>
      <c r="K7" s="753"/>
      <c r="L7" s="747" t="s">
        <v>37</v>
      </c>
      <c r="M7" t="s">
        <v>12</v>
      </c>
    </row>
    <row r="8" spans="1:15" ht="27.75" customHeight="1">
      <c r="A8" s="746"/>
      <c r="B8" s="205" t="s">
        <v>2</v>
      </c>
      <c r="C8" s="205" t="s">
        <v>3</v>
      </c>
      <c r="D8" s="204" t="s">
        <v>23</v>
      </c>
      <c r="E8" s="222" t="s">
        <v>60</v>
      </c>
      <c r="F8" s="578" t="s">
        <v>323</v>
      </c>
      <c r="G8" s="223" t="s">
        <v>324</v>
      </c>
      <c r="H8" s="224" t="s">
        <v>42</v>
      </c>
      <c r="I8" s="224" t="s">
        <v>38</v>
      </c>
      <c r="J8" s="236" t="s">
        <v>46</v>
      </c>
      <c r="K8" s="225" t="s">
        <v>47</v>
      </c>
      <c r="L8" s="748"/>
      <c r="N8" t="s">
        <v>12</v>
      </c>
    </row>
    <row r="9" spans="1:15" ht="24.75" customHeight="1">
      <c r="A9" s="86" t="s">
        <v>150</v>
      </c>
      <c r="B9" s="592">
        <v>179349116</v>
      </c>
      <c r="C9" s="592">
        <v>179349116</v>
      </c>
      <c r="D9" s="593">
        <v>121284775</v>
      </c>
      <c r="E9" s="593">
        <v>15697264.860000003</v>
      </c>
      <c r="F9" s="593">
        <v>9189967.3499999996</v>
      </c>
      <c r="G9" s="593">
        <v>88184543.331</v>
      </c>
      <c r="H9" s="593">
        <v>79269333.579999998</v>
      </c>
      <c r="I9" s="593">
        <v>74210876.820000008</v>
      </c>
      <c r="J9" s="593">
        <v>33100231.669</v>
      </c>
      <c r="K9" s="593">
        <v>91164572.669</v>
      </c>
      <c r="L9" s="594">
        <v>72.708667127427987</v>
      </c>
    </row>
    <row r="10" spans="1:15" ht="11.1" customHeight="1">
      <c r="A10" s="86"/>
      <c r="B10" s="595"/>
      <c r="C10" s="596"/>
      <c r="D10" s="596"/>
      <c r="E10" s="596"/>
      <c r="F10" s="596"/>
      <c r="G10" s="596" t="s">
        <v>12</v>
      </c>
      <c r="H10" s="596"/>
      <c r="I10" s="596" t="s">
        <v>12</v>
      </c>
      <c r="J10" s="596" t="s">
        <v>12</v>
      </c>
      <c r="K10" s="593" t="s">
        <v>12</v>
      </c>
      <c r="L10" s="594" t="s">
        <v>12</v>
      </c>
    </row>
    <row r="11" spans="1:15" ht="15">
      <c r="A11" s="86" t="s">
        <v>151</v>
      </c>
      <c r="B11" s="595">
        <v>133140570</v>
      </c>
      <c r="C11" s="596">
        <v>133065570</v>
      </c>
      <c r="D11" s="597">
        <v>82771258</v>
      </c>
      <c r="E11" s="597">
        <v>12458852.680000003</v>
      </c>
      <c r="F11" s="597"/>
      <c r="G11" s="597">
        <v>72531692.031000003</v>
      </c>
      <c r="H11" s="597">
        <v>70515231.359999999</v>
      </c>
      <c r="I11" s="597">
        <v>69164643.110000014</v>
      </c>
      <c r="J11" s="597">
        <v>10239565.968999997</v>
      </c>
      <c r="K11" s="597">
        <v>60533877.968999997</v>
      </c>
      <c r="L11" s="598">
        <v>87.629080170558723</v>
      </c>
      <c r="O11" t="s">
        <v>12</v>
      </c>
    </row>
    <row r="12" spans="1:15" ht="10.35" customHeight="1">
      <c r="A12" s="86"/>
      <c r="B12" s="595"/>
      <c r="C12" s="596"/>
      <c r="D12" s="596"/>
      <c r="E12" s="596"/>
      <c r="F12" s="596"/>
      <c r="G12" s="596" t="s">
        <v>12</v>
      </c>
      <c r="H12" s="596"/>
      <c r="I12" s="596"/>
      <c r="J12" s="596"/>
      <c r="K12" s="596" t="s">
        <v>12</v>
      </c>
      <c r="L12" s="599"/>
    </row>
    <row r="13" spans="1:15" ht="18" customHeight="1">
      <c r="A13" s="86" t="s">
        <v>152</v>
      </c>
      <c r="B13" s="595">
        <v>131474332</v>
      </c>
      <c r="C13" s="596">
        <v>131679912</v>
      </c>
      <c r="D13" s="596">
        <v>81637647</v>
      </c>
      <c r="E13" s="596">
        <v>12452634.440000003</v>
      </c>
      <c r="F13" s="596"/>
      <c r="G13" s="596">
        <v>71706449.490999997</v>
      </c>
      <c r="H13" s="596">
        <v>69720820.75</v>
      </c>
      <c r="I13" s="596">
        <v>68375576.600000009</v>
      </c>
      <c r="J13" s="596">
        <v>9931197.5090000033</v>
      </c>
      <c r="K13" s="596">
        <v>59973462.509000003</v>
      </c>
      <c r="L13" s="599">
        <v>87.835027252806526</v>
      </c>
      <c r="N13" s="2" t="s">
        <v>12</v>
      </c>
    </row>
    <row r="14" spans="1:15" ht="11.1" customHeight="1">
      <c r="A14" s="86"/>
      <c r="B14" s="595"/>
      <c r="C14" s="596"/>
      <c r="D14" s="596"/>
      <c r="E14" s="596"/>
      <c r="F14" s="596"/>
      <c r="G14" s="596" t="s">
        <v>12</v>
      </c>
      <c r="H14" s="596"/>
      <c r="I14" s="596"/>
      <c r="J14" s="596"/>
      <c r="K14" s="596"/>
      <c r="L14" s="599"/>
    </row>
    <row r="15" spans="1:15" ht="20.100000000000001" customHeight="1">
      <c r="A15" s="340" t="s">
        <v>153</v>
      </c>
      <c r="B15" s="600">
        <v>125040406</v>
      </c>
      <c r="C15" s="600">
        <v>124807169</v>
      </c>
      <c r="D15" s="600">
        <v>74993158</v>
      </c>
      <c r="E15" s="600">
        <v>12056634.780000003</v>
      </c>
      <c r="F15" s="600"/>
      <c r="G15" s="600">
        <v>66759445.100000001</v>
      </c>
      <c r="H15" s="600">
        <v>66217548.840000004</v>
      </c>
      <c r="I15" s="600">
        <v>65225269.25</v>
      </c>
      <c r="J15" s="600">
        <v>8233712.8999999985</v>
      </c>
      <c r="K15" s="600">
        <v>58047723.899999999</v>
      </c>
      <c r="L15" s="601">
        <v>89.020714529717509</v>
      </c>
    </row>
    <row r="16" spans="1:15" ht="20.100000000000001" customHeight="1">
      <c r="A16" s="340" t="s">
        <v>154</v>
      </c>
      <c r="B16" s="600">
        <v>3088498</v>
      </c>
      <c r="C16" s="600">
        <v>3349100</v>
      </c>
      <c r="D16" s="600">
        <v>3120846</v>
      </c>
      <c r="E16" s="600">
        <v>250182.73999999996</v>
      </c>
      <c r="F16" s="600"/>
      <c r="G16" s="600">
        <v>2517482.83</v>
      </c>
      <c r="H16" s="600">
        <v>1926221.3399999996</v>
      </c>
      <c r="I16" s="600">
        <v>1745321.4600000002</v>
      </c>
      <c r="J16" s="600">
        <v>603363.16999999993</v>
      </c>
      <c r="K16" s="600">
        <v>831617.16999999993</v>
      </c>
      <c r="L16" s="601">
        <v>80.666679163278161</v>
      </c>
    </row>
    <row r="17" spans="1:17" ht="20.100000000000001" customHeight="1">
      <c r="A17" s="340" t="s">
        <v>338</v>
      </c>
      <c r="B17" s="600">
        <v>1027428</v>
      </c>
      <c r="C17" s="600">
        <v>1387563</v>
      </c>
      <c r="D17" s="600">
        <v>1387563</v>
      </c>
      <c r="E17" s="600">
        <v>54282.54</v>
      </c>
      <c r="F17" s="600"/>
      <c r="G17" s="600">
        <v>1010642.6509999998</v>
      </c>
      <c r="H17" s="600">
        <v>781903.58000000007</v>
      </c>
      <c r="I17" s="600">
        <v>715693</v>
      </c>
      <c r="J17" s="600">
        <v>376920.34900000016</v>
      </c>
      <c r="K17" s="600">
        <v>376920.34900000016</v>
      </c>
      <c r="L17" s="601">
        <v>72.835802842825856</v>
      </c>
      <c r="O17" t="s">
        <v>12</v>
      </c>
    </row>
    <row r="18" spans="1:17" ht="20.100000000000001" customHeight="1">
      <c r="A18" s="340" t="s">
        <v>155</v>
      </c>
      <c r="B18" s="600">
        <v>2318000</v>
      </c>
      <c r="C18" s="600">
        <v>2136080</v>
      </c>
      <c r="D18" s="600">
        <v>2136080</v>
      </c>
      <c r="E18" s="600">
        <v>91533.38</v>
      </c>
      <c r="F18" s="600"/>
      <c r="G18" s="600">
        <v>1418877.9100000001</v>
      </c>
      <c r="H18" s="600">
        <v>795146.99</v>
      </c>
      <c r="I18" s="600">
        <v>689293.89</v>
      </c>
      <c r="J18" s="600">
        <v>717202.08999999985</v>
      </c>
      <c r="K18" s="600">
        <v>717202.08999999985</v>
      </c>
      <c r="L18" s="601">
        <v>66.424380641174494</v>
      </c>
    </row>
    <row r="19" spans="1:17" ht="9.75" customHeight="1">
      <c r="A19" s="86"/>
      <c r="B19" s="595"/>
      <c r="C19" s="596"/>
      <c r="D19" s="596"/>
      <c r="E19" s="596" t="s">
        <v>12</v>
      </c>
      <c r="F19" s="596"/>
      <c r="G19" s="596" t="s">
        <v>12</v>
      </c>
      <c r="H19" s="596" t="s">
        <v>12</v>
      </c>
      <c r="I19" s="596"/>
      <c r="J19" s="596"/>
      <c r="K19" s="596"/>
      <c r="L19" s="599" t="s">
        <v>12</v>
      </c>
    </row>
    <row r="20" spans="1:17" ht="18" customHeight="1">
      <c r="A20" s="86" t="s">
        <v>156</v>
      </c>
      <c r="B20" s="596">
        <v>1666238</v>
      </c>
      <c r="C20" s="596">
        <v>1385658</v>
      </c>
      <c r="D20" s="596">
        <v>1133611</v>
      </c>
      <c r="E20" s="596">
        <v>6219.24</v>
      </c>
      <c r="F20" s="596"/>
      <c r="G20" s="596">
        <v>825242.53999999992</v>
      </c>
      <c r="H20" s="596">
        <v>794409.60999999987</v>
      </c>
      <c r="I20" s="596">
        <v>789065.51</v>
      </c>
      <c r="J20" s="596">
        <v>308368.46000000008</v>
      </c>
      <c r="K20" s="596">
        <v>560415.46000000008</v>
      </c>
      <c r="L20" s="599">
        <v>72.797682803007362</v>
      </c>
      <c r="Q20" s="2" t="s">
        <v>12</v>
      </c>
    </row>
    <row r="21" spans="1:17" ht="12.75" customHeight="1">
      <c r="A21" s="86" t="s">
        <v>157</v>
      </c>
      <c r="B21" s="595"/>
      <c r="C21" s="596"/>
      <c r="D21" s="596"/>
      <c r="E21" s="596" t="s">
        <v>12</v>
      </c>
      <c r="F21" s="596"/>
      <c r="G21" s="596" t="s">
        <v>12</v>
      </c>
      <c r="H21" s="596" t="s">
        <v>12</v>
      </c>
      <c r="I21" s="596"/>
      <c r="J21" s="596"/>
      <c r="K21" s="596"/>
      <c r="L21" s="599" t="s">
        <v>12</v>
      </c>
    </row>
    <row r="22" spans="1:17" ht="18" customHeight="1">
      <c r="A22" s="86" t="s">
        <v>158</v>
      </c>
      <c r="B22" s="595">
        <v>1666238</v>
      </c>
      <c r="C22" s="596">
        <v>1377658</v>
      </c>
      <c r="D22" s="596">
        <v>1133611</v>
      </c>
      <c r="E22" s="596">
        <v>5519.24</v>
      </c>
      <c r="F22" s="596"/>
      <c r="G22" s="596">
        <v>825242.53999999992</v>
      </c>
      <c r="H22" s="596">
        <v>794409.60999999987</v>
      </c>
      <c r="I22" s="596">
        <v>788165.51</v>
      </c>
      <c r="J22" s="596">
        <v>308368.46000000008</v>
      </c>
      <c r="K22" s="596">
        <v>552415.46000000008</v>
      </c>
      <c r="L22" s="599">
        <v>72.797682803007362</v>
      </c>
    </row>
    <row r="23" spans="1:17" ht="12.75" hidden="1" customHeight="1">
      <c r="A23" s="86" t="s">
        <v>159</v>
      </c>
      <c r="B23" s="595"/>
      <c r="C23" s="596"/>
      <c r="D23" s="596" t="s">
        <v>12</v>
      </c>
      <c r="E23" s="596">
        <v>134579</v>
      </c>
      <c r="F23" s="596"/>
      <c r="G23" s="596">
        <v>1231</v>
      </c>
      <c r="H23" s="596">
        <v>0</v>
      </c>
      <c r="I23" s="596"/>
      <c r="J23" s="596"/>
      <c r="K23" s="596"/>
      <c r="L23" s="599" t="s">
        <v>12</v>
      </c>
    </row>
    <row r="24" spans="1:17" ht="12.75" hidden="1" customHeight="1">
      <c r="A24" s="86" t="s">
        <v>160</v>
      </c>
      <c r="B24" s="595"/>
      <c r="C24" s="596"/>
      <c r="D24" s="596"/>
      <c r="E24" s="596">
        <v>134579</v>
      </c>
      <c r="F24" s="596"/>
      <c r="G24" s="596">
        <v>1231</v>
      </c>
      <c r="H24" s="596">
        <v>0</v>
      </c>
      <c r="I24" s="596"/>
      <c r="J24" s="596"/>
      <c r="K24" s="596"/>
      <c r="L24" s="599" t="s">
        <v>12</v>
      </c>
    </row>
    <row r="25" spans="1:17" ht="12.75" hidden="1" customHeight="1">
      <c r="A25" s="86" t="s">
        <v>161</v>
      </c>
      <c r="B25" s="595"/>
      <c r="C25" s="596"/>
      <c r="D25" s="596"/>
      <c r="E25" s="596">
        <v>134579</v>
      </c>
      <c r="F25" s="596"/>
      <c r="G25" s="596">
        <v>1231</v>
      </c>
      <c r="H25" s="596">
        <v>0</v>
      </c>
      <c r="I25" s="596"/>
      <c r="J25" s="596"/>
      <c r="K25" s="596"/>
      <c r="L25" s="599" t="s">
        <v>12</v>
      </c>
    </row>
    <row r="26" spans="1:17" ht="12.75" hidden="1" customHeight="1">
      <c r="A26" s="86" t="s">
        <v>162</v>
      </c>
      <c r="B26" s="595"/>
      <c r="C26" s="596"/>
      <c r="D26" s="596"/>
      <c r="E26" s="596">
        <v>134579</v>
      </c>
      <c r="F26" s="596"/>
      <c r="G26" s="596">
        <v>1231</v>
      </c>
      <c r="H26" s="596">
        <v>0</v>
      </c>
      <c r="I26" s="596"/>
      <c r="J26" s="596"/>
      <c r="K26" s="596"/>
      <c r="L26" s="599" t="s">
        <v>12</v>
      </c>
    </row>
    <row r="27" spans="1:17" ht="12.75" customHeight="1">
      <c r="A27" s="86"/>
      <c r="B27" s="595"/>
      <c r="C27" s="596"/>
      <c r="D27" s="596"/>
      <c r="E27" s="596"/>
      <c r="F27" s="596"/>
      <c r="G27" s="596"/>
      <c r="H27" s="596"/>
      <c r="I27" s="596"/>
      <c r="J27" s="596"/>
      <c r="K27" s="596"/>
      <c r="L27" s="599"/>
    </row>
    <row r="28" spans="1:17" ht="18" customHeight="1">
      <c r="A28" s="340" t="s">
        <v>163</v>
      </c>
      <c r="B28" s="600">
        <v>1666238</v>
      </c>
      <c r="C28" s="600">
        <v>1377658</v>
      </c>
      <c r="D28" s="600">
        <v>1133611</v>
      </c>
      <c r="E28" s="600">
        <v>5519.24</v>
      </c>
      <c r="F28" s="600"/>
      <c r="G28" s="600">
        <v>825242.53999999992</v>
      </c>
      <c r="H28" s="600">
        <v>794409.60999999987</v>
      </c>
      <c r="I28" s="600">
        <v>788165.51</v>
      </c>
      <c r="J28" s="600">
        <v>308368.46000000008</v>
      </c>
      <c r="K28" s="600">
        <v>552415.46000000008</v>
      </c>
      <c r="L28" s="601">
        <v>72.797682803007362</v>
      </c>
    </row>
    <row r="29" spans="1:17" ht="18" customHeight="1">
      <c r="A29" s="340" t="s">
        <v>164</v>
      </c>
      <c r="B29" s="602"/>
      <c r="C29" s="600"/>
      <c r="D29" s="600" t="s">
        <v>12</v>
      </c>
      <c r="E29" s="600" t="s">
        <v>12</v>
      </c>
      <c r="F29" s="600"/>
      <c r="G29" s="600" t="s">
        <v>12</v>
      </c>
      <c r="H29" s="600" t="s">
        <v>12</v>
      </c>
      <c r="I29" s="600"/>
      <c r="J29" s="600"/>
      <c r="K29" s="600"/>
      <c r="L29" s="601" t="s">
        <v>12</v>
      </c>
    </row>
    <row r="30" spans="1:17" ht="18" customHeight="1">
      <c r="A30" s="340" t="s">
        <v>339</v>
      </c>
      <c r="B30" s="602"/>
      <c r="C30" s="600"/>
      <c r="D30" s="600" t="s">
        <v>12</v>
      </c>
      <c r="E30" s="600"/>
      <c r="F30" s="600"/>
      <c r="G30" s="600">
        <v>0</v>
      </c>
      <c r="H30" s="600"/>
      <c r="I30" s="600"/>
      <c r="J30" s="600"/>
      <c r="K30" s="600"/>
      <c r="L30" s="601" t="s">
        <v>12</v>
      </c>
    </row>
    <row r="31" spans="1:17" ht="9" customHeight="1">
      <c r="A31" s="340"/>
      <c r="B31" s="602"/>
      <c r="C31" s="600"/>
      <c r="D31" s="600"/>
      <c r="E31" s="600"/>
      <c r="F31" s="600"/>
      <c r="G31" s="600"/>
      <c r="H31" s="600"/>
      <c r="I31" s="600"/>
      <c r="J31" s="600"/>
      <c r="K31" s="600"/>
      <c r="L31" s="601"/>
    </row>
    <row r="32" spans="1:17" ht="22.5" customHeight="1">
      <c r="A32" s="341" t="s">
        <v>165</v>
      </c>
      <c r="B32" s="596">
        <v>187000</v>
      </c>
      <c r="C32" s="596">
        <v>102400</v>
      </c>
      <c r="D32" s="596">
        <v>102400</v>
      </c>
      <c r="E32" s="596">
        <v>350</v>
      </c>
      <c r="F32" s="596"/>
      <c r="G32" s="596">
        <v>20788.13</v>
      </c>
      <c r="H32" s="596">
        <v>900</v>
      </c>
      <c r="I32" s="596">
        <v>900</v>
      </c>
      <c r="J32" s="596">
        <v>81611.87</v>
      </c>
      <c r="K32" s="596">
        <v>81611.87</v>
      </c>
      <c r="L32" s="599">
        <v>20.300908203125001</v>
      </c>
      <c r="N32" s="90" t="s">
        <v>12</v>
      </c>
    </row>
    <row r="33" spans="1:18" ht="12.6" customHeight="1">
      <c r="A33" s="86"/>
      <c r="B33" s="595"/>
      <c r="C33" s="596"/>
      <c r="D33" s="596"/>
      <c r="E33" s="596"/>
      <c r="F33" s="596"/>
      <c r="G33" s="596"/>
      <c r="H33" s="596"/>
      <c r="I33" s="596"/>
      <c r="J33" s="596"/>
      <c r="K33" s="596"/>
      <c r="L33" s="599"/>
    </row>
    <row r="34" spans="1:18" ht="15.75" customHeight="1">
      <c r="A34" s="86" t="s">
        <v>12</v>
      </c>
      <c r="B34" s="595"/>
      <c r="C34" s="596"/>
      <c r="D34" s="596" t="s">
        <v>12</v>
      </c>
      <c r="E34" s="596" t="s">
        <v>12</v>
      </c>
      <c r="F34" s="596"/>
      <c r="G34" s="596" t="s">
        <v>12</v>
      </c>
      <c r="H34" s="596" t="s">
        <v>12</v>
      </c>
      <c r="I34" s="596">
        <v>0</v>
      </c>
      <c r="J34" s="596" t="s">
        <v>12</v>
      </c>
      <c r="K34" s="596" t="s">
        <v>12</v>
      </c>
      <c r="L34" s="599">
        <v>0</v>
      </c>
    </row>
    <row r="35" spans="1:18" ht="7.9" customHeight="1">
      <c r="A35" s="86" t="s">
        <v>12</v>
      </c>
      <c r="B35" s="595"/>
      <c r="C35" s="596"/>
      <c r="D35" s="596"/>
      <c r="E35" s="596"/>
      <c r="F35" s="596"/>
      <c r="G35" s="596">
        <v>0</v>
      </c>
      <c r="H35" s="596"/>
      <c r="I35" s="596"/>
      <c r="J35" s="596" t="s">
        <v>12</v>
      </c>
      <c r="K35" s="596" t="s">
        <v>12</v>
      </c>
      <c r="L35" s="599" t="s">
        <v>12</v>
      </c>
    </row>
    <row r="36" spans="1:18" ht="15">
      <c r="A36" s="394" t="s">
        <v>304</v>
      </c>
      <c r="B36" s="597">
        <v>46208546</v>
      </c>
      <c r="C36" s="597">
        <v>46283546</v>
      </c>
      <c r="D36" s="597">
        <v>38513517</v>
      </c>
      <c r="E36" s="597">
        <v>3238412.18</v>
      </c>
      <c r="F36" s="597">
        <v>9189967.3499999996</v>
      </c>
      <c r="G36" s="597">
        <v>15652851.300000001</v>
      </c>
      <c r="H36" s="597">
        <v>8754103.2199999988</v>
      </c>
      <c r="I36" s="597">
        <v>5046233.71</v>
      </c>
      <c r="J36" s="597">
        <v>22860665.699999999</v>
      </c>
      <c r="K36" s="597">
        <v>30630694.699999999</v>
      </c>
      <c r="L36" s="598">
        <v>40.642487415522197</v>
      </c>
      <c r="M36" s="90"/>
    </row>
    <row r="37" spans="1:18" ht="4.5" customHeight="1">
      <c r="A37" s="395"/>
      <c r="B37" s="595"/>
      <c r="C37" s="596"/>
      <c r="D37" s="596" t="s">
        <v>12</v>
      </c>
      <c r="E37" s="596" t="s">
        <v>12</v>
      </c>
      <c r="F37" s="596"/>
      <c r="G37" s="596" t="s">
        <v>12</v>
      </c>
      <c r="H37" s="596" t="s">
        <v>12</v>
      </c>
      <c r="I37" s="596"/>
      <c r="J37" s="596"/>
      <c r="K37" s="596"/>
      <c r="L37" s="599" t="s">
        <v>12</v>
      </c>
    </row>
    <row r="38" spans="1:18" ht="15.75" customHeight="1">
      <c r="A38" s="395"/>
      <c r="B38" s="595"/>
      <c r="C38" s="596"/>
      <c r="D38" s="596"/>
      <c r="E38" s="596"/>
      <c r="F38" s="596"/>
      <c r="G38" s="596"/>
      <c r="H38" s="596"/>
      <c r="I38" s="596"/>
      <c r="J38" s="596"/>
      <c r="K38" s="596"/>
      <c r="L38" s="599"/>
    </row>
    <row r="39" spans="1:18" ht="13.5">
      <c r="A39" s="395" t="s">
        <v>166</v>
      </c>
      <c r="B39" s="595">
        <v>46208546</v>
      </c>
      <c r="C39" s="595">
        <v>46283546</v>
      </c>
      <c r="D39" s="595">
        <v>38513517</v>
      </c>
      <c r="E39" s="595">
        <v>3238412.18</v>
      </c>
      <c r="F39" s="595">
        <v>9189967.3499999996</v>
      </c>
      <c r="G39" s="595">
        <v>15652851.300000001</v>
      </c>
      <c r="H39" s="595">
        <v>8754103.2199999988</v>
      </c>
      <c r="I39" s="595">
        <v>5046233.71</v>
      </c>
      <c r="J39" s="595">
        <v>13670697.349999998</v>
      </c>
      <c r="K39" s="595">
        <v>21440726.349999998</v>
      </c>
      <c r="L39" s="599">
        <v>40.642487415522197</v>
      </c>
      <c r="O39" t="s">
        <v>12</v>
      </c>
    </row>
    <row r="40" spans="1:18" ht="6" customHeight="1">
      <c r="A40" s="395"/>
      <c r="B40" s="595"/>
      <c r="C40" s="596"/>
      <c r="D40" s="596"/>
      <c r="E40" s="596" t="s">
        <v>12</v>
      </c>
      <c r="F40" s="596"/>
      <c r="G40" s="596" t="s">
        <v>12</v>
      </c>
      <c r="H40" s="596" t="s">
        <v>12</v>
      </c>
      <c r="I40" s="596"/>
      <c r="J40" s="596" t="s">
        <v>12</v>
      </c>
      <c r="K40" s="596" t="s">
        <v>12</v>
      </c>
      <c r="L40" s="599"/>
    </row>
    <row r="41" spans="1:18" ht="18" customHeight="1">
      <c r="A41" s="485" t="s">
        <v>167</v>
      </c>
      <c r="B41" s="603">
        <v>39203856</v>
      </c>
      <c r="C41" s="590">
        <v>26234525</v>
      </c>
      <c r="D41" s="590">
        <v>19127674</v>
      </c>
      <c r="E41" s="590">
        <v>1149689.6200000001</v>
      </c>
      <c r="F41" s="590">
        <v>3381001.43</v>
      </c>
      <c r="G41" s="590">
        <v>6518477.5499999998</v>
      </c>
      <c r="H41" s="590">
        <v>2544289.61</v>
      </c>
      <c r="I41" s="590">
        <v>2118284.7999999998</v>
      </c>
      <c r="J41" s="590">
        <v>9228195.0199999996</v>
      </c>
      <c r="K41" s="604">
        <v>16335046.02</v>
      </c>
      <c r="L41" s="601">
        <v>34.078777952823749</v>
      </c>
      <c r="M41" s="91"/>
      <c r="O41" s="2"/>
      <c r="P41" s="2"/>
      <c r="R41" s="94"/>
    </row>
    <row r="42" spans="1:18" ht="18" customHeight="1">
      <c r="A42" s="486" t="s">
        <v>341</v>
      </c>
      <c r="B42" s="590">
        <v>1955170</v>
      </c>
      <c r="C42" s="590">
        <v>13818733</v>
      </c>
      <c r="D42" s="590">
        <v>13642699</v>
      </c>
      <c r="E42" s="590">
        <v>1454037.02</v>
      </c>
      <c r="F42" s="590">
        <v>4620717.37</v>
      </c>
      <c r="G42" s="590">
        <v>5231706.3</v>
      </c>
      <c r="H42" s="590">
        <v>3171928.1799999997</v>
      </c>
      <c r="I42" s="590">
        <v>1504913.28</v>
      </c>
      <c r="J42" s="590">
        <v>3790275.3299999991</v>
      </c>
      <c r="K42" s="590">
        <v>3966308.3299999991</v>
      </c>
      <c r="L42" s="605">
        <v>38.34802996093368</v>
      </c>
      <c r="M42" s="91"/>
      <c r="O42" s="2"/>
      <c r="P42" s="2"/>
      <c r="R42" s="94"/>
    </row>
    <row r="43" spans="1:18" ht="19.5" customHeight="1">
      <c r="A43" s="486" t="s">
        <v>168</v>
      </c>
      <c r="B43" s="590">
        <v>3949520</v>
      </c>
      <c r="C43" s="590">
        <v>4460296</v>
      </c>
      <c r="D43" s="606">
        <v>4032992</v>
      </c>
      <c r="E43" s="590">
        <v>317342.77</v>
      </c>
      <c r="F43" s="590">
        <v>898061.18</v>
      </c>
      <c r="G43" s="590">
        <v>2936785.97</v>
      </c>
      <c r="H43" s="590">
        <v>2141619.63</v>
      </c>
      <c r="I43" s="590">
        <v>934074.35</v>
      </c>
      <c r="J43" s="590">
        <v>198143.84999999974</v>
      </c>
      <c r="K43" s="606">
        <v>625448.84999999974</v>
      </c>
      <c r="L43" s="605">
        <v>72.819037826011069</v>
      </c>
      <c r="M43" s="91"/>
      <c r="O43" s="2"/>
      <c r="P43" s="2"/>
    </row>
    <row r="44" spans="1:18" ht="18" customHeight="1">
      <c r="A44" s="487" t="s">
        <v>299</v>
      </c>
      <c r="B44" s="607">
        <v>1100000</v>
      </c>
      <c r="C44" s="608">
        <v>1769992</v>
      </c>
      <c r="D44" s="609">
        <v>1710152</v>
      </c>
      <c r="E44" s="609">
        <v>317342.77</v>
      </c>
      <c r="F44" s="591">
        <v>290187.37</v>
      </c>
      <c r="G44" s="591">
        <v>965881.48</v>
      </c>
      <c r="H44" s="591">
        <v>896264.8</v>
      </c>
      <c r="I44" s="591">
        <v>488962.28</v>
      </c>
      <c r="J44" s="591">
        <v>454083.15</v>
      </c>
      <c r="K44" s="610">
        <v>513923.15</v>
      </c>
      <c r="L44" s="611">
        <v>56.479276695872649</v>
      </c>
    </row>
    <row r="45" spans="1:18" ht="14.25" customHeight="1">
      <c r="A45" s="342"/>
      <c r="B45" s="342"/>
      <c r="C45" s="343"/>
      <c r="D45" s="343"/>
      <c r="E45" s="343"/>
      <c r="F45" s="343"/>
      <c r="G45" s="343"/>
      <c r="H45" s="343"/>
      <c r="I45" s="87"/>
      <c r="J45" s="343"/>
      <c r="K45" s="343"/>
      <c r="L45" s="92"/>
      <c r="M45" t="s">
        <v>12</v>
      </c>
    </row>
    <row r="46" spans="1:18" ht="7.5" hidden="1" customHeight="1">
      <c r="A46" s="342"/>
      <c r="B46" s="342"/>
      <c r="C46" s="343"/>
      <c r="D46" s="343"/>
      <c r="E46" s="343"/>
      <c r="F46" s="343"/>
      <c r="G46" s="343"/>
      <c r="H46" s="343"/>
      <c r="I46" s="87"/>
      <c r="J46" s="343"/>
      <c r="K46" s="343"/>
      <c r="L46" s="92"/>
      <c r="M46" t="s">
        <v>12</v>
      </c>
    </row>
    <row r="47" spans="1:18" ht="13.5" hidden="1">
      <c r="A47" s="342"/>
      <c r="B47" s="342"/>
      <c r="C47" s="343"/>
      <c r="D47" s="343"/>
      <c r="E47" s="343"/>
      <c r="F47" s="343"/>
      <c r="G47" s="343"/>
      <c r="H47" s="343"/>
      <c r="I47" s="343"/>
      <c r="J47" s="343"/>
      <c r="K47" s="343"/>
      <c r="L47" s="92"/>
      <c r="M47" t="s">
        <v>12</v>
      </c>
    </row>
    <row r="48" spans="1:18" ht="13.5" hidden="1">
      <c r="A48" s="342"/>
      <c r="B48" s="342"/>
      <c r="C48" s="343"/>
      <c r="D48" s="343"/>
      <c r="E48" s="343"/>
      <c r="F48" s="343"/>
      <c r="G48" s="343"/>
      <c r="H48" s="343"/>
      <c r="I48" s="343"/>
      <c r="J48" s="343"/>
      <c r="K48" s="343"/>
      <c r="L48" s="92"/>
      <c r="M48" t="s">
        <v>12</v>
      </c>
    </row>
    <row r="49" spans="1:13" ht="3.75" customHeight="1">
      <c r="A49" s="342"/>
      <c r="B49" s="342"/>
      <c r="C49" s="343"/>
      <c r="D49" s="343"/>
      <c r="E49" s="343"/>
      <c r="F49" s="343"/>
      <c r="G49" s="343"/>
      <c r="H49" s="343"/>
      <c r="I49" s="343"/>
      <c r="J49" s="343"/>
      <c r="K49" s="343"/>
      <c r="L49" s="92"/>
      <c r="M49" t="s">
        <v>12</v>
      </c>
    </row>
    <row r="50" spans="1:13" ht="1.5" hidden="1" customHeight="1">
      <c r="A50" s="122"/>
      <c r="B50" s="122"/>
      <c r="C50" s="344"/>
      <c r="D50" s="345"/>
      <c r="E50" s="345"/>
      <c r="F50" s="345"/>
      <c r="G50" s="345"/>
      <c r="H50" s="345"/>
      <c r="I50" s="345"/>
      <c r="J50" s="345"/>
      <c r="K50" s="345"/>
      <c r="L50" s="185"/>
      <c r="M50" t="s">
        <v>12</v>
      </c>
    </row>
    <row r="51" spans="1:13" ht="12" hidden="1" customHeight="1">
      <c r="A51" s="88"/>
      <c r="B51" s="88"/>
      <c r="C51" s="88"/>
      <c r="D51" s="68"/>
      <c r="E51" s="68"/>
      <c r="F51" s="68"/>
      <c r="G51" s="339"/>
      <c r="H51" s="339"/>
      <c r="I51" s="68"/>
      <c r="J51" s="68"/>
      <c r="K51" s="339"/>
      <c r="L51" s="186"/>
    </row>
    <row r="52" spans="1:13" ht="0.75" customHeight="1">
      <c r="A52" s="88"/>
      <c r="B52" s="88"/>
      <c r="C52" s="88"/>
      <c r="D52" s="81"/>
      <c r="E52" s="81"/>
      <c r="F52" s="81"/>
      <c r="G52" s="81"/>
      <c r="H52" s="81"/>
      <c r="I52" s="81"/>
      <c r="J52" s="81"/>
      <c r="K52" s="81"/>
      <c r="L52" s="3"/>
    </row>
    <row r="53" spans="1:13">
      <c r="A53" s="744" t="s">
        <v>35</v>
      </c>
      <c r="B53" s="744"/>
      <c r="C53" s="7"/>
      <c r="D53" s="2"/>
      <c r="E53" s="2"/>
      <c r="F53" s="2"/>
      <c r="G53" s="81"/>
      <c r="H53" s="81"/>
      <c r="I53" s="81"/>
      <c r="J53" s="81"/>
      <c r="K53" s="81"/>
      <c r="L53" s="3"/>
    </row>
    <row r="54" spans="1:13">
      <c r="A54" s="89">
        <f t="array" ref="A54">A1:L54</f>
        <v>0</v>
      </c>
      <c r="B54" s="89"/>
      <c r="C54" s="89"/>
      <c r="D54" s="42"/>
      <c r="E54" s="42"/>
      <c r="F54" s="42"/>
      <c r="G54" s="338"/>
      <c r="H54" s="338"/>
      <c r="I54" s="338"/>
      <c r="J54" s="338"/>
      <c r="K54" s="338"/>
      <c r="L54" s="93"/>
    </row>
    <row r="55" spans="1:13">
      <c r="A55" s="89" t="s">
        <v>12</v>
      </c>
      <c r="B55" s="89"/>
      <c r="C55" s="89"/>
      <c r="D55" s="42"/>
      <c r="E55" s="42"/>
      <c r="F55" s="42"/>
      <c r="G55" s="338"/>
      <c r="H55" s="338"/>
      <c r="I55" s="338"/>
      <c r="J55" s="338"/>
      <c r="K55" s="338"/>
      <c r="L55" s="93"/>
    </row>
    <row r="56" spans="1:13">
      <c r="A56" s="89" t="s">
        <v>12</v>
      </c>
      <c r="B56" s="89"/>
      <c r="C56" s="89"/>
      <c r="D56" s="80"/>
      <c r="E56" s="80"/>
      <c r="F56" s="80"/>
      <c r="G56" s="80"/>
      <c r="H56" s="80"/>
      <c r="I56" s="80"/>
      <c r="J56" s="80"/>
      <c r="K56" s="80"/>
      <c r="L56" s="93"/>
    </row>
    <row r="57" spans="1:13">
      <c r="A57" s="89" t="s">
        <v>12</v>
      </c>
      <c r="B57" s="89"/>
      <c r="C57" s="89"/>
      <c r="D57" s="80"/>
      <c r="E57" s="80"/>
      <c r="F57" s="80"/>
      <c r="G57" s="80"/>
      <c r="H57" s="80"/>
      <c r="I57" s="80"/>
      <c r="J57" s="80"/>
      <c r="K57" s="80"/>
      <c r="L57" s="93"/>
    </row>
    <row r="58" spans="1:13">
      <c r="A58" s="89" t="s">
        <v>12</v>
      </c>
      <c r="B58" s="89"/>
      <c r="C58" s="89"/>
      <c r="D58" s="80"/>
      <c r="E58" s="80"/>
      <c r="F58" s="80"/>
      <c r="G58" s="80"/>
      <c r="H58" s="80"/>
      <c r="I58" s="80"/>
      <c r="J58" s="80"/>
      <c r="K58" s="80"/>
      <c r="L58" s="93"/>
    </row>
    <row r="59" spans="1:13">
      <c r="A59" s="89" t="s">
        <v>12</v>
      </c>
      <c r="B59" s="89"/>
      <c r="C59" s="89"/>
      <c r="D59" s="80"/>
      <c r="E59" s="80"/>
      <c r="F59" s="80"/>
      <c r="G59" s="80"/>
      <c r="H59" s="80"/>
      <c r="I59" s="80"/>
      <c r="J59" s="80"/>
      <c r="K59" s="80"/>
      <c r="L59" s="93"/>
    </row>
    <row r="60" spans="1:13">
      <c r="A60" s="89" t="s">
        <v>12</v>
      </c>
      <c r="B60" s="89"/>
      <c r="C60" s="89"/>
      <c r="D60" s="80"/>
      <c r="E60" s="80"/>
      <c r="F60" s="80"/>
      <c r="G60" s="80"/>
      <c r="H60" s="80"/>
      <c r="I60" s="80"/>
      <c r="J60" s="80"/>
      <c r="K60" s="80"/>
      <c r="L60" s="93"/>
    </row>
    <row r="61" spans="1:13">
      <c r="A61" s="89" t="s">
        <v>12</v>
      </c>
      <c r="B61" s="89"/>
      <c r="C61" s="89"/>
      <c r="D61" s="80"/>
      <c r="E61" s="80"/>
      <c r="F61" s="80"/>
      <c r="G61" s="80"/>
      <c r="H61" s="80"/>
      <c r="I61" s="80"/>
      <c r="J61" s="80"/>
      <c r="K61" s="80"/>
      <c r="L61" s="93"/>
    </row>
    <row r="62" spans="1:13" ht="74.25" customHeight="1">
      <c r="A62" s="89" t="s">
        <v>12</v>
      </c>
      <c r="B62" s="89"/>
      <c r="C62" s="89"/>
      <c r="D62" s="80"/>
      <c r="E62" s="80"/>
      <c r="F62" s="80"/>
      <c r="G62" s="80"/>
      <c r="H62" s="80"/>
      <c r="I62" s="80"/>
      <c r="J62" s="80"/>
      <c r="K62" s="80"/>
      <c r="L62" s="93"/>
    </row>
    <row r="63" spans="1:13">
      <c r="A63" s="5" t="s">
        <v>12</v>
      </c>
      <c r="D63" s="80"/>
      <c r="E63" s="80"/>
      <c r="F63" s="80"/>
      <c r="G63" s="80"/>
      <c r="H63" s="80"/>
      <c r="I63" s="80"/>
      <c r="J63" s="80"/>
      <c r="K63" s="80"/>
      <c r="L63" s="93"/>
    </row>
    <row r="64" spans="1:13">
      <c r="D64" s="80"/>
      <c r="E64" s="80"/>
      <c r="F64" s="80"/>
      <c r="G64" s="80"/>
      <c r="H64" s="80"/>
      <c r="I64" s="80"/>
      <c r="J64" s="80"/>
      <c r="K64" s="80"/>
      <c r="L64" s="93"/>
    </row>
    <row r="65" spans="1:12">
      <c r="A65" s="5" t="s">
        <v>12</v>
      </c>
      <c r="D65" s="80"/>
      <c r="E65" s="80"/>
      <c r="F65" s="80"/>
      <c r="G65" s="80"/>
      <c r="H65" s="80"/>
      <c r="I65" s="80"/>
      <c r="J65" s="80"/>
      <c r="K65" s="80"/>
      <c r="L65" s="93"/>
    </row>
    <row r="66" spans="1:12">
      <c r="A66" s="5" t="s">
        <v>12</v>
      </c>
      <c r="D66" s="80"/>
      <c r="E66" s="80"/>
      <c r="F66" s="80"/>
      <c r="G66" s="80"/>
      <c r="H66" s="80"/>
      <c r="I66" s="80"/>
      <c r="J66" s="80"/>
      <c r="K66" s="80"/>
      <c r="L66" s="93"/>
    </row>
    <row r="67" spans="1:12">
      <c r="D67" s="80"/>
      <c r="E67" s="80"/>
      <c r="F67" s="80"/>
      <c r="G67" s="80"/>
      <c r="H67" s="80"/>
      <c r="I67" s="80"/>
      <c r="J67" s="80"/>
      <c r="K67" s="80"/>
      <c r="L67" s="93"/>
    </row>
    <row r="68" spans="1:12">
      <c r="D68" s="80"/>
      <c r="E68" s="80"/>
      <c r="F68" s="80"/>
      <c r="G68" s="80"/>
      <c r="H68" s="80"/>
      <c r="I68" s="80"/>
      <c r="J68" s="80"/>
      <c r="K68" s="80"/>
      <c r="L68" s="93"/>
    </row>
    <row r="69" spans="1:12">
      <c r="D69" s="80"/>
      <c r="E69" s="80"/>
      <c r="F69" s="80"/>
      <c r="G69" s="80"/>
      <c r="H69" s="80"/>
      <c r="I69" s="80"/>
      <c r="J69" s="80"/>
      <c r="K69" s="80"/>
      <c r="L69" s="93"/>
    </row>
    <row r="70" spans="1:12">
      <c r="D70" s="80"/>
      <c r="E70" s="80"/>
      <c r="F70" s="80"/>
      <c r="G70" s="80"/>
      <c r="H70" s="80"/>
      <c r="I70" s="80"/>
      <c r="J70" s="80"/>
      <c r="K70" s="80"/>
      <c r="L70" s="93"/>
    </row>
    <row r="71" spans="1:12">
      <c r="D71" s="80"/>
      <c r="E71" s="80"/>
      <c r="F71" s="80"/>
      <c r="G71" s="80"/>
      <c r="H71" s="80"/>
      <c r="I71" s="80"/>
      <c r="J71" s="80"/>
      <c r="K71" s="80"/>
      <c r="L71" s="93"/>
    </row>
    <row r="72" spans="1:12">
      <c r="D72" s="80"/>
      <c r="E72" s="80"/>
      <c r="F72" s="80"/>
      <c r="G72" s="80"/>
      <c r="H72" s="80"/>
      <c r="I72" s="80"/>
      <c r="J72" s="80"/>
      <c r="K72" s="80"/>
      <c r="L72" s="93"/>
    </row>
    <row r="73" spans="1:12">
      <c r="D73" s="80"/>
      <c r="E73" s="80"/>
      <c r="F73" s="80"/>
      <c r="G73" s="80"/>
      <c r="H73" s="80"/>
      <c r="I73" s="80"/>
      <c r="J73" s="80"/>
      <c r="K73" s="80"/>
      <c r="L73" s="93"/>
    </row>
    <row r="74" spans="1:12">
      <c r="D74" s="80"/>
      <c r="E74" s="80"/>
      <c r="F74" s="80"/>
      <c r="G74" s="80"/>
      <c r="H74" s="80"/>
      <c r="I74" s="80"/>
      <c r="J74" s="80"/>
      <c r="K74" s="80"/>
      <c r="L74" s="93"/>
    </row>
    <row r="75" spans="1:12">
      <c r="D75" s="80"/>
      <c r="E75" s="80"/>
      <c r="F75" s="80"/>
      <c r="G75" s="80"/>
      <c r="H75" s="80"/>
      <c r="I75" s="80"/>
      <c r="J75" s="80"/>
      <c r="K75" s="80"/>
      <c r="L75" s="93"/>
    </row>
    <row r="76" spans="1:12">
      <c r="D76" s="80"/>
      <c r="E76" s="80"/>
      <c r="F76" s="80"/>
      <c r="G76" s="80"/>
      <c r="H76" s="80"/>
      <c r="I76" s="80"/>
      <c r="J76" s="80"/>
      <c r="K76" s="80"/>
      <c r="L76" s="93"/>
    </row>
    <row r="77" spans="1:12">
      <c r="D77" s="80"/>
      <c r="E77" s="80"/>
      <c r="F77" s="80"/>
      <c r="G77" s="80"/>
      <c r="H77" s="80"/>
      <c r="I77" s="80"/>
      <c r="J77" s="80"/>
      <c r="K77" s="80"/>
      <c r="L77" s="93"/>
    </row>
    <row r="78" spans="1:12">
      <c r="D78" s="80"/>
      <c r="E78" s="80"/>
      <c r="F78" s="80"/>
      <c r="G78" s="80"/>
      <c r="H78" s="80"/>
      <c r="I78" s="80"/>
      <c r="J78" s="80"/>
      <c r="K78" s="80"/>
      <c r="L78" s="93"/>
    </row>
    <row r="79" spans="1:12">
      <c r="D79" s="80"/>
      <c r="E79" s="80"/>
      <c r="F79" s="80"/>
      <c r="G79" s="80"/>
      <c r="H79" s="80"/>
      <c r="I79" s="80"/>
      <c r="J79" s="80"/>
      <c r="K79" s="80"/>
      <c r="L79" s="93"/>
    </row>
    <row r="80" spans="1:12">
      <c r="D80" s="80"/>
      <c r="E80" s="80"/>
      <c r="F80" s="80"/>
      <c r="G80" s="80"/>
      <c r="H80" s="80"/>
      <c r="I80" s="80"/>
      <c r="J80" s="80"/>
      <c r="K80" s="80"/>
      <c r="L80" s="93"/>
    </row>
    <row r="81" spans="4:12">
      <c r="D81" s="80"/>
      <c r="E81" s="80"/>
      <c r="F81" s="80"/>
      <c r="G81" s="80"/>
      <c r="H81" s="80"/>
      <c r="I81" s="80"/>
      <c r="J81" s="80"/>
      <c r="K81" s="80"/>
      <c r="L81" s="93"/>
    </row>
    <row r="82" spans="4:12">
      <c r="D82" s="80"/>
      <c r="E82" s="80"/>
      <c r="F82" s="80"/>
      <c r="G82" s="80"/>
      <c r="H82" s="80"/>
      <c r="I82" s="80"/>
      <c r="J82" s="80"/>
      <c r="K82" s="80"/>
      <c r="L82" s="93"/>
    </row>
    <row r="83" spans="4:12">
      <c r="D83" s="80"/>
      <c r="E83" s="80"/>
      <c r="F83" s="80"/>
      <c r="G83" s="80"/>
      <c r="H83" s="80"/>
      <c r="I83" s="80"/>
      <c r="J83" s="80"/>
      <c r="K83" s="80"/>
      <c r="L83" s="93"/>
    </row>
    <row r="84" spans="4:12">
      <c r="D84" s="80"/>
      <c r="E84" s="80"/>
      <c r="F84" s="80"/>
      <c r="G84" s="80"/>
      <c r="H84" s="80"/>
      <c r="I84" s="80"/>
      <c r="J84" s="80"/>
      <c r="K84" s="80"/>
      <c r="L84" s="93"/>
    </row>
    <row r="85" spans="4:12">
      <c r="D85" s="80"/>
      <c r="E85" s="80"/>
      <c r="F85" s="80"/>
      <c r="G85" s="80"/>
      <c r="H85" s="80"/>
      <c r="I85" s="80"/>
      <c r="J85" s="80"/>
      <c r="K85" s="80"/>
      <c r="L85" s="93"/>
    </row>
    <row r="86" spans="4:12">
      <c r="D86" s="80"/>
      <c r="E86" s="80"/>
      <c r="F86" s="80"/>
      <c r="G86" s="80"/>
      <c r="H86" s="80"/>
      <c r="I86" s="80"/>
      <c r="J86" s="80"/>
      <c r="K86" s="80"/>
      <c r="L86" s="93"/>
    </row>
    <row r="87" spans="4:12">
      <c r="D87" s="80"/>
      <c r="E87" s="80"/>
      <c r="F87" s="80"/>
      <c r="G87" s="80"/>
      <c r="H87" s="80"/>
      <c r="I87" s="80"/>
      <c r="J87" s="80"/>
      <c r="K87" s="80"/>
      <c r="L87" s="93"/>
    </row>
    <row r="88" spans="4:12">
      <c r="D88" s="80"/>
      <c r="E88" s="80"/>
      <c r="F88" s="80"/>
      <c r="G88" s="80"/>
      <c r="H88" s="80"/>
      <c r="I88" s="80"/>
      <c r="J88" s="80"/>
      <c r="K88" s="80"/>
      <c r="L88" s="93"/>
    </row>
    <row r="89" spans="4:12">
      <c r="D89" s="80"/>
      <c r="E89" s="80"/>
      <c r="F89" s="80"/>
      <c r="G89" s="80"/>
      <c r="H89" s="80"/>
      <c r="I89" s="80"/>
      <c r="J89" s="80"/>
      <c r="K89" s="80"/>
      <c r="L89" s="93"/>
    </row>
    <row r="90" spans="4:12">
      <c r="D90" s="80"/>
      <c r="E90" s="80"/>
      <c r="F90" s="80"/>
      <c r="G90" s="80"/>
      <c r="H90" s="80"/>
      <c r="I90" s="80"/>
      <c r="J90" s="80"/>
      <c r="K90" s="80"/>
      <c r="L90" s="93"/>
    </row>
    <row r="91" spans="4:12">
      <c r="D91" s="80"/>
      <c r="E91" s="80"/>
      <c r="F91" s="80"/>
      <c r="G91" s="80"/>
      <c r="H91" s="80"/>
      <c r="I91" s="80"/>
      <c r="J91" s="80"/>
      <c r="K91" s="80"/>
      <c r="L91" s="93"/>
    </row>
    <row r="92" spans="4:12">
      <c r="D92" s="80"/>
      <c r="E92" s="80"/>
      <c r="F92" s="80"/>
      <c r="G92" s="80"/>
      <c r="H92" s="80"/>
      <c r="I92" s="80"/>
      <c r="J92" s="80"/>
      <c r="K92" s="80"/>
      <c r="L92" s="93"/>
    </row>
    <row r="93" spans="4:12">
      <c r="D93" s="80"/>
      <c r="E93" s="80"/>
      <c r="F93" s="80"/>
      <c r="G93" s="80"/>
      <c r="H93" s="80"/>
      <c r="I93" s="80"/>
      <c r="J93" s="80"/>
      <c r="K93" s="80"/>
      <c r="L93" s="93"/>
    </row>
    <row r="94" spans="4:12">
      <c r="D94" s="80"/>
      <c r="E94" s="80"/>
      <c r="F94" s="80"/>
      <c r="G94" s="80"/>
      <c r="H94" s="80"/>
      <c r="I94" s="80"/>
      <c r="J94" s="80"/>
      <c r="K94" s="80"/>
      <c r="L94" s="93"/>
    </row>
    <row r="95" spans="4:12">
      <c r="D95" s="80"/>
      <c r="E95" s="80"/>
      <c r="F95" s="80"/>
      <c r="G95" s="80"/>
      <c r="H95" s="80"/>
      <c r="I95" s="80"/>
      <c r="J95" s="80"/>
      <c r="K95" s="80"/>
      <c r="L95" s="93"/>
    </row>
    <row r="96" spans="4:12">
      <c r="D96" s="80"/>
      <c r="E96" s="80"/>
      <c r="F96" s="80"/>
      <c r="G96" s="80"/>
      <c r="H96" s="80"/>
      <c r="I96" s="80"/>
      <c r="J96" s="80"/>
      <c r="K96" s="80"/>
      <c r="L96" s="93"/>
    </row>
    <row r="97" spans="4:12">
      <c r="D97" s="80"/>
      <c r="E97" s="80"/>
      <c r="F97" s="80"/>
      <c r="G97" s="80"/>
      <c r="H97" s="80"/>
      <c r="I97" s="80"/>
      <c r="J97" s="80"/>
      <c r="K97" s="80"/>
      <c r="L97" s="93"/>
    </row>
    <row r="98" spans="4:12">
      <c r="D98" s="80"/>
      <c r="E98" s="80"/>
      <c r="F98" s="80"/>
      <c r="G98" s="80"/>
      <c r="H98" s="80"/>
      <c r="I98" s="80"/>
      <c r="J98" s="80"/>
      <c r="K98" s="80"/>
      <c r="L98" s="93"/>
    </row>
    <row r="99" spans="4:12">
      <c r="D99" s="80"/>
      <c r="E99" s="80"/>
      <c r="F99" s="80"/>
      <c r="G99" s="80"/>
      <c r="H99" s="80"/>
      <c r="I99" s="80"/>
      <c r="J99" s="80"/>
      <c r="K99" s="80"/>
      <c r="L99" s="93"/>
    </row>
    <row r="100" spans="4:12">
      <c r="D100" s="80"/>
      <c r="E100" s="80"/>
      <c r="F100" s="80"/>
      <c r="G100" s="80"/>
      <c r="H100" s="80"/>
      <c r="I100" s="80"/>
      <c r="J100" s="80"/>
      <c r="K100" s="80"/>
      <c r="L100" s="93"/>
    </row>
    <row r="101" spans="4:12">
      <c r="D101" s="80"/>
      <c r="E101" s="80"/>
      <c r="F101" s="80"/>
      <c r="G101" s="80"/>
      <c r="H101" s="80"/>
      <c r="I101" s="80"/>
      <c r="J101" s="80"/>
      <c r="K101" s="80"/>
      <c r="L101" s="93"/>
    </row>
    <row r="102" spans="4:12">
      <c r="D102" s="80"/>
      <c r="E102" s="80"/>
      <c r="F102" s="80"/>
      <c r="G102" s="80"/>
      <c r="H102" s="80"/>
      <c r="I102" s="80"/>
      <c r="J102" s="80"/>
      <c r="K102" s="80"/>
      <c r="L102" s="93"/>
    </row>
    <row r="103" spans="4:12">
      <c r="D103" s="80"/>
      <c r="E103" s="80"/>
      <c r="F103" s="80"/>
      <c r="G103" s="80"/>
      <c r="H103" s="80"/>
      <c r="I103" s="80"/>
      <c r="J103" s="80"/>
      <c r="K103" s="80"/>
      <c r="L103" s="93"/>
    </row>
    <row r="104" spans="4:12">
      <c r="D104" s="80"/>
      <c r="E104" s="80"/>
      <c r="F104" s="80"/>
      <c r="G104" s="80"/>
      <c r="H104" s="80"/>
      <c r="I104" s="80"/>
      <c r="J104" s="80"/>
      <c r="K104" s="80"/>
      <c r="L104" s="93"/>
    </row>
    <row r="105" spans="4:12">
      <c r="D105" s="80"/>
      <c r="E105" s="80"/>
      <c r="F105" s="80"/>
      <c r="G105" s="80"/>
      <c r="H105" s="80"/>
      <c r="I105" s="80"/>
      <c r="J105" s="80"/>
      <c r="K105" s="80"/>
      <c r="L105" s="93"/>
    </row>
    <row r="106" spans="4:12">
      <c r="D106" s="80"/>
      <c r="E106" s="80"/>
      <c r="F106" s="80"/>
      <c r="G106" s="80"/>
      <c r="H106" s="80"/>
      <c r="I106" s="80"/>
      <c r="J106" s="80"/>
      <c r="K106" s="80"/>
      <c r="L106" s="93"/>
    </row>
    <row r="107" spans="4:12">
      <c r="D107" s="80"/>
      <c r="E107" s="80"/>
      <c r="F107" s="80"/>
      <c r="G107" s="80"/>
      <c r="H107" s="80"/>
      <c r="I107" s="80"/>
      <c r="J107" s="80"/>
      <c r="K107" s="80"/>
      <c r="L107" s="93"/>
    </row>
    <row r="108" spans="4:12">
      <c r="D108" s="80"/>
      <c r="E108" s="80"/>
      <c r="F108" s="80"/>
      <c r="G108" s="80"/>
      <c r="H108" s="80"/>
      <c r="I108" s="80"/>
      <c r="J108" s="80"/>
      <c r="K108" s="80"/>
      <c r="L108" s="93"/>
    </row>
    <row r="109" spans="4:12">
      <c r="D109" s="80"/>
      <c r="E109" s="80"/>
      <c r="F109" s="80"/>
      <c r="G109" s="80"/>
      <c r="H109" s="80"/>
      <c r="I109" s="80"/>
      <c r="J109" s="80"/>
      <c r="K109" s="80"/>
      <c r="L109" s="93"/>
    </row>
    <row r="110" spans="4:12">
      <c r="D110" s="80"/>
      <c r="E110" s="80"/>
      <c r="F110" s="80"/>
      <c r="G110" s="80"/>
      <c r="H110" s="80"/>
      <c r="I110" s="80"/>
      <c r="J110" s="80"/>
      <c r="K110" s="80"/>
      <c r="L110" s="93"/>
    </row>
    <row r="111" spans="4:12">
      <c r="D111" s="80"/>
      <c r="E111" s="80"/>
      <c r="F111" s="80"/>
      <c r="G111" s="80"/>
      <c r="H111" s="80"/>
      <c r="I111" s="80"/>
      <c r="J111" s="80"/>
      <c r="K111" s="80"/>
      <c r="L111" s="93"/>
    </row>
    <row r="112" spans="4:12">
      <c r="D112" s="80"/>
      <c r="E112" s="80"/>
      <c r="F112" s="80"/>
      <c r="G112" s="80"/>
      <c r="H112" s="80"/>
      <c r="I112" s="80"/>
      <c r="J112" s="80"/>
      <c r="K112" s="80"/>
      <c r="L112" s="93"/>
    </row>
    <row r="113" spans="4:12">
      <c r="D113" s="80"/>
      <c r="E113" s="80"/>
      <c r="F113" s="80"/>
      <c r="G113" s="80"/>
      <c r="H113" s="80"/>
      <c r="I113" s="80"/>
      <c r="J113" s="80"/>
      <c r="K113" s="80"/>
      <c r="L113" s="93"/>
    </row>
    <row r="114" spans="4:12">
      <c r="D114" s="80"/>
      <c r="E114" s="80"/>
      <c r="F114" s="80"/>
      <c r="G114" s="80"/>
      <c r="H114" s="80"/>
      <c r="I114" s="80"/>
      <c r="J114" s="80"/>
      <c r="K114" s="80"/>
      <c r="L114" s="93"/>
    </row>
    <row r="115" spans="4:12">
      <c r="D115" s="80"/>
      <c r="E115" s="80"/>
      <c r="F115" s="80"/>
      <c r="G115" s="80"/>
      <c r="H115" s="80"/>
      <c r="I115" s="80"/>
      <c r="J115" s="80"/>
      <c r="K115" s="80"/>
      <c r="L115" s="93"/>
    </row>
    <row r="116" spans="4:12">
      <c r="D116" s="80"/>
      <c r="E116" s="80"/>
      <c r="F116" s="80"/>
      <c r="G116" s="80"/>
      <c r="H116" s="80"/>
      <c r="I116" s="80"/>
      <c r="J116" s="80"/>
      <c r="K116" s="80"/>
      <c r="L116" s="93"/>
    </row>
    <row r="117" spans="4:12">
      <c r="D117" s="80"/>
      <c r="E117" s="80"/>
      <c r="F117" s="80"/>
      <c r="G117" s="80"/>
      <c r="H117" s="80"/>
      <c r="I117" s="80"/>
      <c r="J117" s="80"/>
      <c r="K117" s="80"/>
      <c r="L117" s="93"/>
    </row>
    <row r="118" spans="4:12">
      <c r="D118" s="80"/>
      <c r="E118" s="80"/>
      <c r="F118" s="80"/>
      <c r="G118" s="80"/>
      <c r="H118" s="80"/>
      <c r="I118" s="80"/>
      <c r="J118" s="80"/>
      <c r="K118" s="80"/>
      <c r="L118" s="93"/>
    </row>
    <row r="119" spans="4:12">
      <c r="D119" s="80"/>
      <c r="E119" s="80"/>
      <c r="F119" s="80"/>
      <c r="G119" s="80"/>
      <c r="H119" s="80"/>
      <c r="I119" s="80"/>
      <c r="J119" s="80"/>
      <c r="K119" s="80"/>
      <c r="L119" s="93"/>
    </row>
    <row r="120" spans="4:12">
      <c r="D120" s="80"/>
      <c r="E120" s="80"/>
      <c r="F120" s="80"/>
      <c r="G120" s="80"/>
      <c r="H120" s="80"/>
      <c r="I120" s="80"/>
      <c r="J120" s="80"/>
      <c r="K120" s="80"/>
      <c r="L120" s="93"/>
    </row>
    <row r="121" spans="4:12">
      <c r="D121" s="80"/>
      <c r="E121" s="80"/>
      <c r="F121" s="80"/>
      <c r="G121" s="80"/>
      <c r="H121" s="80"/>
      <c r="I121" s="80"/>
      <c r="J121" s="80"/>
      <c r="K121" s="80"/>
      <c r="L121" s="93"/>
    </row>
    <row r="122" spans="4:12">
      <c r="L122" s="93"/>
    </row>
    <row r="123" spans="4:12">
      <c r="L123" s="93"/>
    </row>
    <row r="124" spans="4:12">
      <c r="L124" s="93"/>
    </row>
    <row r="125" spans="4:12">
      <c r="L125" s="93"/>
    </row>
    <row r="126" spans="4:12">
      <c r="L126" s="93"/>
    </row>
    <row r="127" spans="4:12">
      <c r="L127" s="93"/>
    </row>
    <row r="128" spans="4:12">
      <c r="L128" s="93"/>
    </row>
    <row r="129" spans="12:12">
      <c r="L129" s="93"/>
    </row>
    <row r="130" spans="12:12">
      <c r="L130" s="93"/>
    </row>
    <row r="131" spans="12:12">
      <c r="L131" s="93"/>
    </row>
    <row r="132" spans="12:12">
      <c r="L132" s="93"/>
    </row>
    <row r="133" spans="12:12">
      <c r="L133" s="93"/>
    </row>
    <row r="134" spans="12:12">
      <c r="L134" s="93"/>
    </row>
    <row r="135" spans="12:12">
      <c r="L135" s="93"/>
    </row>
    <row r="136" spans="12:12">
      <c r="L136" s="93"/>
    </row>
    <row r="137" spans="12:12">
      <c r="L137" s="93"/>
    </row>
    <row r="138" spans="12:12">
      <c r="L138" s="93"/>
    </row>
    <row r="139" spans="12:12">
      <c r="L139" s="93"/>
    </row>
    <row r="140" spans="12:12">
      <c r="L140" s="93"/>
    </row>
    <row r="141" spans="12:12">
      <c r="L141" s="93"/>
    </row>
    <row r="142" spans="12:12">
      <c r="L142" s="93"/>
    </row>
    <row r="143" spans="12:12">
      <c r="L143" s="93"/>
    </row>
    <row r="144" spans="12:12">
      <c r="L144" s="93"/>
    </row>
    <row r="145" spans="12:12">
      <c r="L145" s="93"/>
    </row>
    <row r="146" spans="12:12">
      <c r="L146" s="93"/>
    </row>
    <row r="147" spans="12:12">
      <c r="L147" s="93"/>
    </row>
    <row r="148" spans="12:12">
      <c r="L148" s="93"/>
    </row>
    <row r="149" spans="12:12">
      <c r="L149" s="93"/>
    </row>
    <row r="150" spans="12:12">
      <c r="L150" s="93"/>
    </row>
    <row r="151" spans="12:12">
      <c r="L151" s="93"/>
    </row>
    <row r="152" spans="12:12">
      <c r="L152" s="93"/>
    </row>
    <row r="153" spans="12:12">
      <c r="L153" s="93"/>
    </row>
    <row r="154" spans="12:12">
      <c r="L154" s="93"/>
    </row>
    <row r="155" spans="12:12">
      <c r="L155" s="93"/>
    </row>
    <row r="156" spans="12:12">
      <c r="L156" s="93"/>
    </row>
    <row r="157" spans="12:12">
      <c r="L157" s="93"/>
    </row>
    <row r="158" spans="12:12">
      <c r="L158" s="93"/>
    </row>
    <row r="159" spans="12:12">
      <c r="L159" s="93"/>
    </row>
    <row r="160" spans="12:12">
      <c r="L160" s="93"/>
    </row>
    <row r="161" spans="12:12">
      <c r="L161" s="93"/>
    </row>
    <row r="162" spans="12:12">
      <c r="L162" s="93"/>
    </row>
    <row r="163" spans="12:12">
      <c r="L163" s="93"/>
    </row>
    <row r="164" spans="12:12">
      <c r="L164" s="93"/>
    </row>
    <row r="165" spans="12:12">
      <c r="L165" s="93"/>
    </row>
    <row r="166" spans="12:12">
      <c r="L166" s="93"/>
    </row>
    <row r="167" spans="12:12">
      <c r="L167" s="93"/>
    </row>
    <row r="168" spans="12:12">
      <c r="L168" s="93"/>
    </row>
    <row r="169" spans="12:12">
      <c r="L169" s="93"/>
    </row>
    <row r="170" spans="12:12">
      <c r="L170" s="93"/>
    </row>
    <row r="171" spans="12:12">
      <c r="L171" s="93"/>
    </row>
    <row r="172" spans="12:12">
      <c r="L172" s="93"/>
    </row>
    <row r="173" spans="12:12">
      <c r="L173" s="93"/>
    </row>
    <row r="174" spans="12:12">
      <c r="L174" s="93"/>
    </row>
    <row r="175" spans="12:12">
      <c r="L175" s="93"/>
    </row>
    <row r="176" spans="12:12">
      <c r="L176" s="93"/>
    </row>
    <row r="177" spans="12:12">
      <c r="L177" s="93"/>
    </row>
    <row r="178" spans="12:12">
      <c r="L178" s="93"/>
    </row>
    <row r="179" spans="12:12">
      <c r="L179" s="93"/>
    </row>
    <row r="180" spans="12:12">
      <c r="L180" s="93"/>
    </row>
    <row r="181" spans="12:12">
      <c r="L181" s="93"/>
    </row>
  </sheetData>
  <mergeCells count="9">
    <mergeCell ref="A53:B53"/>
    <mergeCell ref="A7:A8"/>
    <mergeCell ref="L7:L8"/>
    <mergeCell ref="A2:L2"/>
    <mergeCell ref="A3:L3"/>
    <mergeCell ref="A4:L4"/>
    <mergeCell ref="A5:L5"/>
    <mergeCell ref="B7:I7"/>
    <mergeCell ref="J7:K7"/>
  </mergeCells>
  <pageMargins left="0.19685039370078741" right="7.874015748031496E-2" top="0.98425196850393704" bottom="0.78740157480314965" header="0.51181102362204722" footer="0.51181102362204722"/>
  <pageSetup scale="70" firstPageNumber="0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8">
    <tabColor theme="6" tint="0.59999389629810485"/>
  </sheetPr>
  <dimension ref="A1:T38"/>
  <sheetViews>
    <sheetView showGridLines="0" showZeros="0" zoomScale="106" zoomScaleNormal="106" workbookViewId="0">
      <selection activeCell="N22" sqref="N21:N22"/>
    </sheetView>
  </sheetViews>
  <sheetFormatPr baseColWidth="10" defaultColWidth="11.42578125" defaultRowHeight="12.75"/>
  <cols>
    <col min="1" max="1" width="3.85546875" style="5" customWidth="1"/>
    <col min="2" max="2" width="29.85546875" style="5" customWidth="1"/>
    <col min="3" max="3" width="11.42578125" style="5" customWidth="1"/>
    <col min="4" max="5" width="15.5703125" style="203" customWidth="1"/>
    <col min="6" max="6" width="18.28515625" style="203" hidden="1" customWidth="1"/>
    <col min="7" max="7" width="16" style="203" customWidth="1"/>
    <col min="8" max="8" width="14" style="203" customWidth="1"/>
    <col min="9" max="9" width="14.85546875" style="203" customWidth="1"/>
    <col min="10" max="11" width="15.140625" style="203" customWidth="1"/>
    <col min="12" max="12" width="13.28515625" style="93" customWidth="1"/>
    <col min="13" max="13" width="0.140625" hidden="1" customWidth="1"/>
    <col min="14" max="14" width="16" customWidth="1"/>
    <col min="16" max="16" width="22.28515625" customWidth="1"/>
    <col min="17" max="17" width="12.28515625" customWidth="1"/>
    <col min="20" max="20" width="13.28515625" customWidth="1"/>
  </cols>
  <sheetData>
    <row r="1" spans="1:18" ht="15.75">
      <c r="A1" s="366"/>
      <c r="B1" s="761" t="s">
        <v>55</v>
      </c>
      <c r="C1" s="761"/>
      <c r="D1" s="761"/>
      <c r="E1" s="761"/>
      <c r="F1" s="761"/>
      <c r="G1" s="761"/>
      <c r="H1" s="761"/>
      <c r="I1" s="761"/>
      <c r="J1" s="761"/>
      <c r="K1" s="761"/>
      <c r="L1" s="761"/>
    </row>
    <row r="2" spans="1:18" ht="15.75">
      <c r="A2" s="366"/>
      <c r="B2" s="761" t="s">
        <v>56</v>
      </c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14"/>
    </row>
    <row r="3" spans="1:18" ht="16.5" customHeight="1">
      <c r="A3" s="707" t="s">
        <v>319</v>
      </c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</row>
    <row r="4" spans="1:18" ht="16.5" customHeight="1">
      <c r="A4" s="707" t="s">
        <v>389</v>
      </c>
      <c r="B4" s="707"/>
      <c r="C4" s="707"/>
      <c r="D4" s="707"/>
      <c r="E4" s="707"/>
      <c r="F4" s="707"/>
      <c r="G4" s="707"/>
      <c r="H4" s="707"/>
      <c r="I4" s="707"/>
      <c r="J4" s="707"/>
      <c r="K4" s="707"/>
      <c r="L4" s="707"/>
    </row>
    <row r="5" spans="1:18" ht="10.5" customHeight="1">
      <c r="A5" s="367"/>
      <c r="B5" s="367"/>
      <c r="C5" s="367"/>
      <c r="D5" s="368"/>
      <c r="E5" s="368"/>
      <c r="F5" s="368"/>
      <c r="G5" s="368" t="s">
        <v>12</v>
      </c>
      <c r="H5" s="368"/>
      <c r="I5" s="368"/>
      <c r="J5" s="368"/>
      <c r="K5" s="368"/>
      <c r="L5" s="369"/>
    </row>
    <row r="6" spans="1:18" ht="24.95" customHeight="1">
      <c r="A6" s="754" t="s">
        <v>217</v>
      </c>
      <c r="B6" s="755" t="s">
        <v>0</v>
      </c>
      <c r="C6" s="762" t="s">
        <v>44</v>
      </c>
      <c r="D6" s="763"/>
      <c r="E6" s="763"/>
      <c r="F6" s="763"/>
      <c r="G6" s="763"/>
      <c r="H6" s="763"/>
      <c r="I6" s="764"/>
      <c r="J6" s="759" t="s">
        <v>293</v>
      </c>
      <c r="K6" s="760"/>
      <c r="L6" s="757" t="s">
        <v>37</v>
      </c>
    </row>
    <row r="7" spans="1:18" ht="24.95" customHeight="1">
      <c r="A7" s="746"/>
      <c r="B7" s="756"/>
      <c r="C7" s="318" t="s">
        <v>2</v>
      </c>
      <c r="D7" s="357" t="s">
        <v>3</v>
      </c>
      <c r="E7" s="357" t="s">
        <v>23</v>
      </c>
      <c r="F7" s="357" t="s">
        <v>60</v>
      </c>
      <c r="G7" s="362" t="s">
        <v>324</v>
      </c>
      <c r="H7" s="360" t="s">
        <v>42</v>
      </c>
      <c r="I7" s="360" t="s">
        <v>38</v>
      </c>
      <c r="J7" s="404" t="s">
        <v>46</v>
      </c>
      <c r="K7" s="363" t="s">
        <v>47</v>
      </c>
      <c r="L7" s="758"/>
    </row>
    <row r="8" spans="1:18" ht="15" customHeight="1">
      <c r="A8" s="43"/>
      <c r="B8" s="44"/>
      <c r="C8" s="45"/>
      <c r="D8" s="397"/>
      <c r="E8" s="398"/>
      <c r="F8" s="397"/>
      <c r="G8" s="399"/>
      <c r="H8" s="399"/>
      <c r="I8" s="400"/>
      <c r="J8" s="400"/>
      <c r="K8" s="400"/>
      <c r="L8" s="70"/>
    </row>
    <row r="9" spans="1:18" ht="24.95" customHeight="1">
      <c r="A9" s="46"/>
      <c r="B9" s="47" t="s">
        <v>218</v>
      </c>
      <c r="C9" s="48">
        <f>+C11+C21+C29</f>
        <v>133140570</v>
      </c>
      <c r="D9" s="48">
        <f>+D11+D21+D29</f>
        <v>133065570</v>
      </c>
      <c r="E9" s="665">
        <f>+E11+E21+E29</f>
        <v>82771258</v>
      </c>
      <c r="F9" s="665">
        <f>F11+F21+F29</f>
        <v>12458852.68</v>
      </c>
      <c r="G9" s="665">
        <f>G11+G21+G29</f>
        <v>72531692.039999992</v>
      </c>
      <c r="H9" s="665">
        <f>+H11+H21+H29+1</f>
        <v>70515231.459999993</v>
      </c>
      <c r="I9" s="665">
        <f>+I11+I21+I29</f>
        <v>69164643.109999999</v>
      </c>
      <c r="J9" s="665">
        <f>E9-G9</f>
        <v>10239565.960000008</v>
      </c>
      <c r="K9" s="665">
        <f>+D9-G9</f>
        <v>60533877.960000008</v>
      </c>
      <c r="L9" s="187">
        <f>+G9/E9*100</f>
        <v>87.629080181432045</v>
      </c>
      <c r="M9" s="41">
        <v>60072994.5</v>
      </c>
      <c r="N9" s="71"/>
      <c r="P9" s="72"/>
      <c r="Q9" s="2"/>
      <c r="R9" s="2"/>
    </row>
    <row r="10" spans="1:18" ht="24.95" customHeight="1">
      <c r="A10" s="46"/>
      <c r="B10" s="50"/>
      <c r="C10" s="49"/>
      <c r="D10" s="48"/>
      <c r="E10" s="665"/>
      <c r="F10" s="48"/>
      <c r="G10" s="48"/>
      <c r="H10" s="666"/>
      <c r="I10" s="666"/>
      <c r="J10" s="49"/>
      <c r="K10" s="58"/>
      <c r="L10" s="188"/>
      <c r="M10" s="14"/>
      <c r="N10" s="14"/>
    </row>
    <row r="11" spans="1:18" ht="24.95" customHeight="1">
      <c r="A11" s="51">
        <v>1</v>
      </c>
      <c r="B11" s="52" t="s">
        <v>330</v>
      </c>
      <c r="C11" s="48">
        <f>SUM(C13:C20)</f>
        <v>46252935</v>
      </c>
      <c r="D11" s="48">
        <f>SUM(D13:D19)</f>
        <v>46795333</v>
      </c>
      <c r="E11" s="665">
        <f>SUM(E13:E19)</f>
        <v>31246462</v>
      </c>
      <c r="F11" s="48">
        <f>SUM(F13:F19)</f>
        <v>4060321.81</v>
      </c>
      <c r="G11" s="48">
        <f>SUM(G13:G19)</f>
        <v>25169906.429999996</v>
      </c>
      <c r="H11" s="48">
        <f>SUM(H13:H19)-1</f>
        <v>23842538.759999998</v>
      </c>
      <c r="I11" s="48">
        <f>+I13+I15+I17+I19</f>
        <v>23321190.98</v>
      </c>
      <c r="J11" s="48">
        <f>+E11-G11</f>
        <v>6076555.570000004</v>
      </c>
      <c r="K11" s="58">
        <f>+D11-G11</f>
        <v>21625426.570000004</v>
      </c>
      <c r="L11" s="187">
        <f>+G11/E11*100</f>
        <v>80.552820444119391</v>
      </c>
      <c r="M11" s="193">
        <v>21109620.979999997</v>
      </c>
      <c r="N11" s="71"/>
      <c r="O11" s="2" t="s">
        <v>12</v>
      </c>
      <c r="P11" s="40"/>
      <c r="Q11" s="2"/>
    </row>
    <row r="12" spans="1:18" ht="24.95" customHeight="1">
      <c r="A12" s="46"/>
      <c r="B12" s="53"/>
      <c r="C12" s="54"/>
      <c r="D12" s="54"/>
      <c r="E12" s="667"/>
      <c r="F12" s="54"/>
      <c r="G12" s="668"/>
      <c r="H12" s="54"/>
      <c r="I12" s="54"/>
      <c r="J12" s="669"/>
      <c r="K12" s="56"/>
      <c r="L12" s="189"/>
      <c r="M12" s="14"/>
      <c r="N12" s="14"/>
    </row>
    <row r="13" spans="1:18" ht="24.95" customHeight="1">
      <c r="A13" s="55" t="s">
        <v>12</v>
      </c>
      <c r="B13" s="53" t="s">
        <v>342</v>
      </c>
      <c r="C13" s="56">
        <v>11129624</v>
      </c>
      <c r="D13" s="670">
        <v>10871847</v>
      </c>
      <c r="E13" s="671">
        <v>6257190</v>
      </c>
      <c r="F13" s="54">
        <v>970048.85</v>
      </c>
      <c r="G13" s="668">
        <f>M13+F13</f>
        <v>5782971.4199999999</v>
      </c>
      <c r="H13" s="54">
        <v>5701505.4199999999</v>
      </c>
      <c r="I13" s="54">
        <v>5619354.0199999996</v>
      </c>
      <c r="J13" s="56">
        <f>+E13-G13</f>
        <v>474218.58000000007</v>
      </c>
      <c r="K13" s="56">
        <f>+D13-G13</f>
        <v>5088875.58</v>
      </c>
      <c r="L13" s="189">
        <f>+G13/E13*100</f>
        <v>92.421221346962454</v>
      </c>
      <c r="M13" s="14">
        <v>4812922.57</v>
      </c>
      <c r="N13" s="14"/>
      <c r="P13" s="2"/>
      <c r="Q13" s="2"/>
    </row>
    <row r="14" spans="1:18" ht="24.95" customHeight="1">
      <c r="A14" s="55"/>
      <c r="B14" s="53"/>
      <c r="C14" s="56"/>
      <c r="D14" s="670"/>
      <c r="E14" s="671"/>
      <c r="F14" s="54"/>
      <c r="G14" s="668">
        <f t="shared" ref="G14:G19" si="0">M14+F14</f>
        <v>0</v>
      </c>
      <c r="H14" s="54"/>
      <c r="I14" s="54"/>
      <c r="J14" s="56"/>
      <c r="K14" s="56"/>
      <c r="L14" s="189"/>
      <c r="M14" s="14">
        <v>0</v>
      </c>
      <c r="N14" s="14"/>
    </row>
    <row r="15" spans="1:18" ht="24.95" customHeight="1">
      <c r="A15" s="55" t="s">
        <v>12</v>
      </c>
      <c r="B15" s="57" t="s">
        <v>343</v>
      </c>
      <c r="C15" s="56">
        <v>928019</v>
      </c>
      <c r="D15" s="670">
        <v>987569</v>
      </c>
      <c r="E15" s="671">
        <v>599008</v>
      </c>
      <c r="F15" s="54">
        <v>84634.17</v>
      </c>
      <c r="G15" s="668">
        <f t="shared" si="0"/>
        <v>565925.7300000001</v>
      </c>
      <c r="H15" s="54">
        <v>559627.34</v>
      </c>
      <c r="I15" s="54">
        <v>557233.92000000004</v>
      </c>
      <c r="J15" s="56">
        <f>+E15-G15</f>
        <v>33082.269999999902</v>
      </c>
      <c r="K15" s="56">
        <f>+D15-G15</f>
        <v>421643.2699999999</v>
      </c>
      <c r="L15" s="189">
        <f>+G15/E15*100</f>
        <v>94.477157233292402</v>
      </c>
      <c r="M15" s="14">
        <v>481291.56000000006</v>
      </c>
      <c r="N15" s="14"/>
      <c r="P15" s="2"/>
      <c r="Q15" s="2"/>
    </row>
    <row r="16" spans="1:18" ht="24.95" customHeight="1">
      <c r="A16" s="55"/>
      <c r="B16" s="57"/>
      <c r="C16" s="56"/>
      <c r="D16" s="670"/>
      <c r="E16" s="671"/>
      <c r="F16" s="54"/>
      <c r="G16" s="668">
        <f t="shared" si="0"/>
        <v>0</v>
      </c>
      <c r="H16" s="54"/>
      <c r="I16" s="54"/>
      <c r="J16" s="56">
        <f>+E16-G16</f>
        <v>0</v>
      </c>
      <c r="K16" s="56" t="s">
        <v>12</v>
      </c>
      <c r="L16" s="189"/>
      <c r="M16" s="14">
        <v>0</v>
      </c>
      <c r="N16" s="14"/>
    </row>
    <row r="17" spans="1:20" ht="24.95" customHeight="1">
      <c r="A17" s="55" t="s">
        <v>12</v>
      </c>
      <c r="B17" s="53" t="s">
        <v>344</v>
      </c>
      <c r="C17" s="56">
        <v>31922116</v>
      </c>
      <c r="D17" s="670">
        <v>32867391</v>
      </c>
      <c r="E17" s="671">
        <v>23280320</v>
      </c>
      <c r="F17" s="54">
        <v>2894165.45</v>
      </c>
      <c r="G17" s="670">
        <f>M17+F17</f>
        <v>18116097.289999999</v>
      </c>
      <c r="H17" s="670">
        <v>16881044.170000002</v>
      </c>
      <c r="I17" s="670">
        <v>16454310.550000001</v>
      </c>
      <c r="J17" s="672">
        <f>+E17-G17</f>
        <v>5164222.7100000009</v>
      </c>
      <c r="K17" s="56">
        <f>+D17-G17</f>
        <v>14751293.710000001</v>
      </c>
      <c r="L17" s="189">
        <f>+G17/E17*100</f>
        <v>77.81721767570204</v>
      </c>
      <c r="M17" s="356">
        <f>15221968.2-36.36</f>
        <v>15221931.84</v>
      </c>
      <c r="N17" s="14"/>
      <c r="P17" s="2"/>
      <c r="Q17" s="2"/>
      <c r="R17" s="14"/>
      <c r="T17" s="14"/>
    </row>
    <row r="18" spans="1:20" ht="24.95" customHeight="1">
      <c r="A18" s="55"/>
      <c r="B18" s="53"/>
      <c r="C18" s="56"/>
      <c r="D18" s="670"/>
      <c r="E18" s="671"/>
      <c r="F18" s="54"/>
      <c r="G18" s="668"/>
      <c r="H18" s="54"/>
      <c r="I18" s="54"/>
      <c r="J18" s="56" t="s">
        <v>12</v>
      </c>
      <c r="K18" s="56" t="s">
        <v>12</v>
      </c>
      <c r="L18" s="189"/>
      <c r="M18" s="14"/>
      <c r="N18" s="14"/>
      <c r="P18" s="14"/>
    </row>
    <row r="19" spans="1:20" ht="24.95" customHeight="1">
      <c r="A19" s="55" t="s">
        <v>12</v>
      </c>
      <c r="B19" s="57" t="s">
        <v>219</v>
      </c>
      <c r="C19" s="56">
        <v>2273176</v>
      </c>
      <c r="D19" s="670">
        <v>2068526</v>
      </c>
      <c r="E19" s="671">
        <v>1109944</v>
      </c>
      <c r="F19" s="54">
        <v>111473.34</v>
      </c>
      <c r="G19" s="668">
        <f t="shared" si="0"/>
        <v>704911.99</v>
      </c>
      <c r="H19" s="54">
        <v>700362.83</v>
      </c>
      <c r="I19" s="54">
        <v>690292.49</v>
      </c>
      <c r="J19" s="56">
        <f>+E19-J2319</f>
        <v>1109944</v>
      </c>
      <c r="K19" s="56">
        <f>+D19-G19</f>
        <v>1363614.01</v>
      </c>
      <c r="L19" s="189">
        <f>+G19/E19*100</f>
        <v>63.508788731683765</v>
      </c>
      <c r="M19" s="14">
        <v>593438.65</v>
      </c>
      <c r="N19" s="14"/>
      <c r="P19" s="2"/>
    </row>
    <row r="20" spans="1:20" ht="24.95" customHeight="1">
      <c r="A20" s="55"/>
      <c r="B20" s="53"/>
      <c r="C20" s="56"/>
      <c r="D20" s="670" t="s">
        <v>12</v>
      </c>
      <c r="E20" s="671"/>
      <c r="F20" s="54"/>
      <c r="G20" s="54">
        <f>F20</f>
        <v>0</v>
      </c>
      <c r="H20" s="54"/>
      <c r="I20" s="54"/>
      <c r="J20" s="56">
        <f>+E20-G20</f>
        <v>0</v>
      </c>
      <c r="K20" s="56" t="s">
        <v>12</v>
      </c>
      <c r="L20" s="189"/>
      <c r="M20" s="14">
        <v>0</v>
      </c>
      <c r="N20" s="14"/>
    </row>
    <row r="21" spans="1:20" ht="24.95" customHeight="1">
      <c r="A21" s="51">
        <v>2</v>
      </c>
      <c r="B21" s="52" t="s">
        <v>331</v>
      </c>
      <c r="C21" s="58">
        <f t="shared" ref="C21:I21" si="1">SUM(C23:C27)</f>
        <v>71448026</v>
      </c>
      <c r="D21" s="673">
        <f t="shared" si="1"/>
        <v>71754720</v>
      </c>
      <c r="E21" s="674">
        <f t="shared" si="1"/>
        <v>42460104</v>
      </c>
      <c r="F21" s="48">
        <f t="shared" si="1"/>
        <v>6985193.46</v>
      </c>
      <c r="G21" s="48">
        <f>SUM(G23:G27)-1</f>
        <v>39781158.670000002</v>
      </c>
      <c r="H21" s="48">
        <f t="shared" si="1"/>
        <v>39279365.109999999</v>
      </c>
      <c r="I21" s="48">
        <f t="shared" si="1"/>
        <v>38672901.329999998</v>
      </c>
      <c r="J21" s="58">
        <f>+E21-G21</f>
        <v>2678945.3299999982</v>
      </c>
      <c r="K21" s="58">
        <f>+D21-G21</f>
        <v>31973561.329999998</v>
      </c>
      <c r="L21" s="187">
        <f>+G21/E21*100</f>
        <v>93.69067647596907</v>
      </c>
      <c r="M21" s="193">
        <v>32795992.239999998</v>
      </c>
      <c r="N21" s="71"/>
    </row>
    <row r="22" spans="1:20" ht="24.95" customHeight="1">
      <c r="A22" s="59"/>
      <c r="B22" s="53"/>
      <c r="C22" s="56"/>
      <c r="D22" s="670"/>
      <c r="E22" s="671"/>
      <c r="F22" s="54"/>
      <c r="G22" s="54">
        <f>F22</f>
        <v>0</v>
      </c>
      <c r="H22" s="54"/>
      <c r="I22" s="54"/>
      <c r="J22" s="56">
        <f>+E22-G22</f>
        <v>0</v>
      </c>
      <c r="K22" s="56" t="s">
        <v>12</v>
      </c>
      <c r="L22" s="189" t="s">
        <v>12</v>
      </c>
      <c r="M22" s="14">
        <v>0</v>
      </c>
      <c r="N22" s="14"/>
    </row>
    <row r="23" spans="1:20" ht="24.95" customHeight="1">
      <c r="A23" s="60" t="s">
        <v>12</v>
      </c>
      <c r="B23" s="53" t="s">
        <v>396</v>
      </c>
      <c r="C23" s="56">
        <v>2655915</v>
      </c>
      <c r="D23" s="670">
        <v>2641803</v>
      </c>
      <c r="E23" s="670">
        <v>1533827</v>
      </c>
      <c r="F23" s="675">
        <v>193292.63</v>
      </c>
      <c r="G23" s="670">
        <f>M23+F23</f>
        <v>1230339.1600000001</v>
      </c>
      <c r="H23" s="54">
        <v>1196736.44</v>
      </c>
      <c r="I23" s="54">
        <v>1164626.73</v>
      </c>
      <c r="J23" s="56">
        <f>+E23-G23</f>
        <v>303487.83999999985</v>
      </c>
      <c r="K23" s="56">
        <f>+D23-G23</f>
        <v>1411463.8399999999</v>
      </c>
      <c r="L23" s="189">
        <f>+G23/E17*100</f>
        <v>5.2848893829638088</v>
      </c>
      <c r="M23" s="14">
        <f>1037045.53+1</f>
        <v>1037046.53</v>
      </c>
      <c r="N23" s="14"/>
      <c r="P23" s="2"/>
      <c r="Q23" s="14"/>
    </row>
    <row r="24" spans="1:20" ht="24.95" customHeight="1">
      <c r="A24" s="60"/>
      <c r="B24" s="53"/>
      <c r="C24" s="56"/>
      <c r="D24" s="670" t="s">
        <v>12</v>
      </c>
      <c r="E24" s="670"/>
      <c r="F24" s="675"/>
      <c r="G24" s="670">
        <f t="shared" ref="G24:G27" si="2">M24+F24</f>
        <v>0</v>
      </c>
      <c r="H24" s="54"/>
      <c r="I24" s="54"/>
      <c r="J24" s="56" t="s">
        <v>12</v>
      </c>
      <c r="K24" s="56" t="s">
        <v>12</v>
      </c>
      <c r="L24" s="189"/>
      <c r="M24" s="14">
        <v>0</v>
      </c>
      <c r="N24" s="14"/>
      <c r="Q24" s="14"/>
    </row>
    <row r="25" spans="1:20" ht="24.95" customHeight="1">
      <c r="A25" s="60" t="s">
        <v>12</v>
      </c>
      <c r="B25" s="53" t="s">
        <v>220</v>
      </c>
      <c r="C25" s="56">
        <v>35663263</v>
      </c>
      <c r="D25" s="670">
        <v>35508694</v>
      </c>
      <c r="E25" s="670">
        <v>20812416</v>
      </c>
      <c r="F25" s="675">
        <v>3530014.31</v>
      </c>
      <c r="G25" s="670">
        <f t="shared" si="2"/>
        <v>19965316.149999999</v>
      </c>
      <c r="H25" s="54">
        <v>19787357.079999998</v>
      </c>
      <c r="I25" s="54">
        <v>19512225.969999999</v>
      </c>
      <c r="J25" s="56">
        <f>+E25-G25</f>
        <v>847099.85000000149</v>
      </c>
      <c r="K25" s="56">
        <f>+D25-G25</f>
        <v>15543377.850000001</v>
      </c>
      <c r="L25" s="189">
        <f>+G25/E25*100</f>
        <v>95.929834143234487</v>
      </c>
      <c r="M25" s="14">
        <v>16435301.84</v>
      </c>
      <c r="N25" s="14"/>
      <c r="P25" s="14"/>
      <c r="Q25" s="14"/>
    </row>
    <row r="26" spans="1:20" ht="24.95" customHeight="1">
      <c r="A26" s="60"/>
      <c r="B26" s="53"/>
      <c r="C26" s="56"/>
      <c r="D26" s="670"/>
      <c r="E26" s="670"/>
      <c r="F26" s="675"/>
      <c r="G26" s="670">
        <f t="shared" si="2"/>
        <v>0</v>
      </c>
      <c r="H26" s="54"/>
      <c r="I26" s="54"/>
      <c r="J26" s="56" t="s">
        <v>12</v>
      </c>
      <c r="K26" s="56"/>
      <c r="L26" s="189"/>
      <c r="M26" s="14">
        <v>0</v>
      </c>
      <c r="N26" s="14"/>
      <c r="Q26" s="14"/>
    </row>
    <row r="27" spans="1:20" ht="24.95" customHeight="1">
      <c r="A27" s="60" t="s">
        <v>12</v>
      </c>
      <c r="B27" s="53" t="s">
        <v>221</v>
      </c>
      <c r="C27" s="56">
        <v>33128848</v>
      </c>
      <c r="D27" s="670">
        <v>33604223</v>
      </c>
      <c r="E27" s="670">
        <v>20113861</v>
      </c>
      <c r="F27" s="675">
        <v>3261886.52</v>
      </c>
      <c r="G27" s="670">
        <f t="shared" si="2"/>
        <v>18585504.359999999</v>
      </c>
      <c r="H27" s="54">
        <v>18295271.59</v>
      </c>
      <c r="I27" s="54">
        <v>17996048.629999999</v>
      </c>
      <c r="J27" s="56">
        <f>+E27-G27</f>
        <v>1528356.6400000006</v>
      </c>
      <c r="K27" s="56">
        <f>+D27-G27</f>
        <v>15018718.640000001</v>
      </c>
      <c r="L27" s="189">
        <f>+G27/E27*100</f>
        <v>92.401475579452395</v>
      </c>
      <c r="M27" s="356">
        <f>15323644.87-27.03</f>
        <v>15323617.84</v>
      </c>
      <c r="N27" s="14"/>
      <c r="P27" s="2"/>
    </row>
    <row r="28" spans="1:20" ht="24.95" customHeight="1">
      <c r="A28" s="61"/>
      <c r="B28" s="53"/>
      <c r="C28" s="56"/>
      <c r="D28" s="54"/>
      <c r="E28" s="667"/>
      <c r="F28" s="54"/>
      <c r="G28" s="54">
        <f>F28+M28</f>
        <v>0</v>
      </c>
      <c r="H28" s="54"/>
      <c r="I28" s="54"/>
      <c r="J28" s="56">
        <f>+E28-G28</f>
        <v>0</v>
      </c>
      <c r="K28" s="56" t="s">
        <v>12</v>
      </c>
      <c r="L28" s="189" t="s">
        <v>12</v>
      </c>
      <c r="M28" s="14">
        <v>0</v>
      </c>
      <c r="N28" s="14"/>
    </row>
    <row r="29" spans="1:20" ht="24.95" customHeight="1">
      <c r="A29" s="62" t="s">
        <v>222</v>
      </c>
      <c r="B29" s="52" t="s">
        <v>223</v>
      </c>
      <c r="C29" s="58">
        <v>15439609</v>
      </c>
      <c r="D29" s="48">
        <v>14515517</v>
      </c>
      <c r="E29" s="665">
        <v>9064692</v>
      </c>
      <c r="F29" s="48">
        <v>1413337.41</v>
      </c>
      <c r="G29" s="48">
        <v>7580626.9400000004</v>
      </c>
      <c r="H29" s="48">
        <v>7393326.5899999999</v>
      </c>
      <c r="I29" s="48">
        <v>7170550.7999999998</v>
      </c>
      <c r="J29" s="58">
        <f>+E29-G29</f>
        <v>1484065.0599999996</v>
      </c>
      <c r="K29" s="58">
        <f>+D29-G29</f>
        <v>6934890.0599999996</v>
      </c>
      <c r="L29" s="187">
        <f>+G29/E29*100</f>
        <v>83.628069657523938</v>
      </c>
      <c r="M29" s="14">
        <v>6167381.2800000003</v>
      </c>
      <c r="N29" s="71"/>
    </row>
    <row r="30" spans="1:20" ht="24.95" customHeight="1">
      <c r="A30" s="63"/>
      <c r="B30" s="64"/>
      <c r="C30" s="65"/>
      <c r="D30" s="410" t="s">
        <v>12</v>
      </c>
      <c r="E30" s="411"/>
      <c r="F30" s="410"/>
      <c r="G30" s="410" t="s">
        <v>12</v>
      </c>
      <c r="H30" s="410"/>
      <c r="I30" s="410"/>
      <c r="J30" s="410"/>
      <c r="K30" s="410" t="s">
        <v>12</v>
      </c>
      <c r="L30" s="190" t="s">
        <v>12</v>
      </c>
      <c r="M30" s="14" t="s">
        <v>12</v>
      </c>
      <c r="N30" s="14" t="s">
        <v>12</v>
      </c>
    </row>
    <row r="31" spans="1:20" ht="10.5" customHeight="1">
      <c r="A31" s="66"/>
      <c r="B31" s="67"/>
      <c r="C31" s="68"/>
      <c r="D31" s="358"/>
      <c r="E31" s="358"/>
      <c r="F31" s="358"/>
      <c r="G31" s="358" t="s">
        <v>12</v>
      </c>
      <c r="H31" s="358"/>
      <c r="I31" s="358"/>
      <c r="J31" s="358"/>
      <c r="K31" s="358" t="s">
        <v>12</v>
      </c>
      <c r="L31" s="3"/>
    </row>
    <row r="32" spans="1:20" ht="16.5" customHeight="1">
      <c r="A32" s="69"/>
      <c r="B32" s="698" t="s">
        <v>35</v>
      </c>
      <c r="C32" s="698"/>
      <c r="D32" s="359"/>
      <c r="E32" s="359"/>
      <c r="F32" s="359"/>
      <c r="G32" s="361"/>
      <c r="H32" s="361"/>
      <c r="I32" s="361"/>
      <c r="J32" s="361"/>
      <c r="K32" s="358"/>
      <c r="L32" s="3"/>
    </row>
    <row r="35" spans="1:12">
      <c r="A35"/>
      <c r="B35"/>
      <c r="C35"/>
      <c r="D35" s="203" t="s">
        <v>12</v>
      </c>
    </row>
    <row r="38" spans="1:12">
      <c r="A38"/>
      <c r="B38"/>
      <c r="C38"/>
      <c r="L38" s="93" t="s">
        <v>12</v>
      </c>
    </row>
  </sheetData>
  <mergeCells count="10">
    <mergeCell ref="B1:L1"/>
    <mergeCell ref="B2:L2"/>
    <mergeCell ref="A3:L3"/>
    <mergeCell ref="A4:L4"/>
    <mergeCell ref="C6:I6"/>
    <mergeCell ref="B32:C32"/>
    <mergeCell ref="A6:A7"/>
    <mergeCell ref="B6:B7"/>
    <mergeCell ref="L6:L7"/>
    <mergeCell ref="J6:K6"/>
  </mergeCells>
  <pageMargins left="0" right="0" top="0.78740157480314965" bottom="0.35433070866141736" header="0.51181102362204722" footer="0.98425196850393704"/>
  <pageSetup scale="70" firstPageNumber="0" fitToWidth="0" fitToHeight="0" orientation="landscape" useFirstPageNumber="1" r:id="rId1"/>
  <headerFooter alignWithMargins="0">
    <oddFooter>&amp;R&amp;"Times New Roman,Normal"&amp;12</oddFooter>
  </headerFooter>
  <ignoredErrors>
    <ignoredError sqref="A29" numberStoredAsText="1"/>
    <ignoredError sqref="G28 G20:G21 G2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2">
    <tabColor theme="6" tint="0.59999389629810485"/>
  </sheetPr>
  <dimension ref="A1:P145"/>
  <sheetViews>
    <sheetView showGridLines="0" showZeros="0" topLeftCell="A24" workbookViewId="0">
      <selection activeCell="E35" sqref="E35"/>
    </sheetView>
  </sheetViews>
  <sheetFormatPr baseColWidth="10" defaultColWidth="11" defaultRowHeight="12.75"/>
  <cols>
    <col min="1" max="1" width="4.85546875" style="3" customWidth="1"/>
    <col min="2" max="2" width="47.140625" customWidth="1"/>
    <col min="3" max="3" width="13.7109375" customWidth="1"/>
    <col min="4" max="4" width="0.140625" hidden="1" customWidth="1"/>
    <col min="5" max="5" width="15.28515625" bestFit="1" customWidth="1"/>
    <col min="6" max="6" width="14" customWidth="1"/>
    <col min="7" max="7" width="14.85546875" customWidth="1"/>
    <col min="8" max="8" width="14.140625" bestFit="1" customWidth="1"/>
    <col min="9" max="9" width="12.7109375" style="2" customWidth="1"/>
    <col min="10" max="10" width="14.140625" bestFit="1" customWidth="1"/>
    <col min="11" max="11" width="15.28515625" bestFit="1" customWidth="1"/>
    <col min="12" max="12" width="13.5703125" style="3" customWidth="1"/>
  </cols>
  <sheetData>
    <row r="1" spans="1:12" ht="20.25" customHeight="1">
      <c r="A1" s="706" t="s">
        <v>55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</row>
    <row r="2" spans="1:12" ht="18.75" customHeight="1">
      <c r="A2" s="706" t="s">
        <v>56</v>
      </c>
      <c r="B2" s="706"/>
      <c r="C2" s="706"/>
      <c r="D2" s="706"/>
      <c r="E2" s="706"/>
      <c r="F2" s="706"/>
      <c r="G2" s="706"/>
      <c r="H2" s="706"/>
      <c r="I2" s="706"/>
      <c r="J2" s="706"/>
      <c r="K2" s="706"/>
      <c r="L2" s="706"/>
    </row>
    <row r="3" spans="1:12" ht="19.899999999999999" customHeight="1">
      <c r="A3" s="707" t="s">
        <v>282</v>
      </c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</row>
    <row r="4" spans="1:12" ht="19.899999999999999" customHeight="1">
      <c r="A4" s="707" t="s">
        <v>393</v>
      </c>
      <c r="B4" s="707"/>
      <c r="C4" s="707"/>
      <c r="D4" s="707"/>
      <c r="E4" s="707"/>
      <c r="F4" s="707"/>
      <c r="G4" s="707"/>
      <c r="H4" s="707"/>
      <c r="I4" s="707"/>
      <c r="J4" s="707"/>
      <c r="K4" s="707"/>
      <c r="L4" s="707"/>
    </row>
    <row r="5" spans="1:12" ht="6" customHeight="1">
      <c r="A5" s="776"/>
      <c r="B5" s="776"/>
      <c r="C5" s="776"/>
      <c r="D5" s="776"/>
      <c r="E5" s="776"/>
      <c r="F5" s="776"/>
      <c r="G5" s="776"/>
      <c r="H5" s="776"/>
      <c r="I5" s="776"/>
      <c r="J5" s="776"/>
      <c r="K5" s="776"/>
      <c r="L5" s="776"/>
    </row>
    <row r="6" spans="1:12" ht="19.899999999999999" customHeight="1">
      <c r="A6" s="766" t="s">
        <v>214</v>
      </c>
      <c r="B6" s="768" t="s">
        <v>0</v>
      </c>
      <c r="C6" s="772" t="s">
        <v>44</v>
      </c>
      <c r="D6" s="773"/>
      <c r="E6" s="773"/>
      <c r="F6" s="773"/>
      <c r="G6" s="773"/>
      <c r="H6" s="773"/>
      <c r="I6" s="774"/>
      <c r="J6" s="775" t="s">
        <v>292</v>
      </c>
      <c r="K6" s="774"/>
      <c r="L6" s="770" t="s">
        <v>37</v>
      </c>
    </row>
    <row r="7" spans="1:12" ht="34.5" customHeight="1">
      <c r="A7" s="767"/>
      <c r="B7" s="769"/>
      <c r="C7" s="325" t="s">
        <v>2</v>
      </c>
      <c r="D7" s="325" t="s">
        <v>284</v>
      </c>
      <c r="E7" s="326" t="s">
        <v>59</v>
      </c>
      <c r="F7" s="325" t="s">
        <v>23</v>
      </c>
      <c r="G7" s="327" t="s">
        <v>324</v>
      </c>
      <c r="H7" s="327" t="s">
        <v>42</v>
      </c>
      <c r="I7" s="328" t="s">
        <v>38</v>
      </c>
      <c r="J7" s="329" t="s">
        <v>297</v>
      </c>
      <c r="K7" s="330" t="s">
        <v>298</v>
      </c>
      <c r="L7" s="771"/>
    </row>
    <row r="8" spans="1:12" ht="31.5" customHeight="1">
      <c r="A8" s="519" t="s">
        <v>170</v>
      </c>
      <c r="B8" s="319" t="s">
        <v>171</v>
      </c>
      <c r="C8" s="320">
        <v>125040406</v>
      </c>
      <c r="D8" s="320"/>
      <c r="E8" s="320">
        <v>124807169</v>
      </c>
      <c r="F8" s="320">
        <v>74993158</v>
      </c>
      <c r="G8" s="320">
        <v>66759445.100000001</v>
      </c>
      <c r="H8" s="320">
        <v>66217548.840000004</v>
      </c>
      <c r="I8" s="320">
        <v>65225269.25</v>
      </c>
      <c r="J8" s="320">
        <v>8233712.8999999985</v>
      </c>
      <c r="K8" s="494">
        <v>58047723.899999999</v>
      </c>
      <c r="L8" s="321">
        <v>89.020714529717495</v>
      </c>
    </row>
    <row r="9" spans="1:12" ht="18" customHeight="1">
      <c r="A9" s="520" t="s">
        <v>172</v>
      </c>
      <c r="B9" s="73" t="s">
        <v>383</v>
      </c>
      <c r="C9" s="74">
        <v>82014910</v>
      </c>
      <c r="D9" s="74"/>
      <c r="E9" s="583">
        <v>80939265</v>
      </c>
      <c r="F9" s="583">
        <v>47681030</v>
      </c>
      <c r="G9" s="583">
        <v>43339959.369999997</v>
      </c>
      <c r="H9" s="584">
        <v>43337570.950000003</v>
      </c>
      <c r="I9" s="583">
        <v>43339959.369999997</v>
      </c>
      <c r="J9" s="583">
        <v>4341070.6300000027</v>
      </c>
      <c r="K9" s="585">
        <v>37599305.630000003</v>
      </c>
      <c r="L9" s="586">
        <v>90.895602234263819</v>
      </c>
    </row>
    <row r="10" spans="1:12" ht="16.5" customHeight="1">
      <c r="A10" s="521" t="s">
        <v>174</v>
      </c>
      <c r="B10" s="75" t="s">
        <v>173</v>
      </c>
      <c r="C10" s="76">
        <v>71448892</v>
      </c>
      <c r="D10" s="76"/>
      <c r="E10" s="587">
        <v>70524912</v>
      </c>
      <c r="F10" s="587">
        <v>39881160</v>
      </c>
      <c r="G10" s="587">
        <v>37503278.079999998</v>
      </c>
      <c r="H10" s="587">
        <v>37503278.079999998</v>
      </c>
      <c r="I10" s="587">
        <v>37503278.079999998</v>
      </c>
      <c r="J10" s="587">
        <v>2377881.9200000018</v>
      </c>
      <c r="K10" s="588">
        <v>33021633.920000002</v>
      </c>
      <c r="L10" s="589">
        <v>94.037580852713418</v>
      </c>
    </row>
    <row r="11" spans="1:12" ht="15.75" customHeight="1">
      <c r="A11" s="521" t="s">
        <v>175</v>
      </c>
      <c r="B11" s="615" t="s">
        <v>384</v>
      </c>
      <c r="C11" s="76">
        <v>3449605</v>
      </c>
      <c r="D11" s="76"/>
      <c r="E11" s="587">
        <v>3162485</v>
      </c>
      <c r="F11" s="587">
        <v>1696532</v>
      </c>
      <c r="G11" s="587">
        <v>1366678.42</v>
      </c>
      <c r="H11" s="587">
        <v>1366678.42</v>
      </c>
      <c r="I11" s="587">
        <v>1366678.42</v>
      </c>
      <c r="J11" s="587">
        <v>329853.58000000007</v>
      </c>
      <c r="K11" s="588">
        <v>1795806.58</v>
      </c>
      <c r="L11" s="589">
        <v>80.557184892474766</v>
      </c>
    </row>
    <row r="12" spans="1:12" ht="18.75" customHeight="1">
      <c r="A12" s="521" t="s">
        <v>176</v>
      </c>
      <c r="B12" s="615" t="s">
        <v>385</v>
      </c>
      <c r="C12" s="76">
        <v>7116413</v>
      </c>
      <c r="D12" s="76"/>
      <c r="E12" s="587">
        <v>7251868</v>
      </c>
      <c r="F12" s="587">
        <v>6103338</v>
      </c>
      <c r="G12" s="587">
        <v>4470002.87</v>
      </c>
      <c r="H12" s="587">
        <v>4467615.45</v>
      </c>
      <c r="I12" s="587">
        <v>4470002.87</v>
      </c>
      <c r="J12" s="587">
        <v>1633335.13</v>
      </c>
      <c r="K12" s="588">
        <v>2781865.13</v>
      </c>
      <c r="L12" s="589">
        <v>73.238658419376407</v>
      </c>
    </row>
    <row r="13" spans="1:12" ht="18" customHeight="1">
      <c r="A13" s="521" t="s">
        <v>177</v>
      </c>
      <c r="B13" s="75" t="s">
        <v>178</v>
      </c>
      <c r="C13" s="76">
        <v>17802407</v>
      </c>
      <c r="D13" s="76"/>
      <c r="E13" s="587">
        <v>17575407</v>
      </c>
      <c r="F13" s="587">
        <v>9939244</v>
      </c>
      <c r="G13" s="587">
        <v>9344029.3900000006</v>
      </c>
      <c r="H13" s="587">
        <v>9344029.3900000006</v>
      </c>
      <c r="I13" s="587">
        <v>9344029.3900000006</v>
      </c>
      <c r="J13" s="587">
        <v>595214.6099999994</v>
      </c>
      <c r="K13" s="588">
        <v>8231377.6099999994</v>
      </c>
      <c r="L13" s="589">
        <v>94.011469987053346</v>
      </c>
    </row>
    <row r="14" spans="1:12" ht="18" customHeight="1">
      <c r="A14" s="521" t="s">
        <v>179</v>
      </c>
      <c r="B14" s="615" t="s">
        <v>369</v>
      </c>
      <c r="C14" s="76">
        <v>228000</v>
      </c>
      <c r="D14" s="76"/>
      <c r="E14" s="587">
        <v>228000</v>
      </c>
      <c r="F14" s="587">
        <v>133000</v>
      </c>
      <c r="G14" s="587">
        <v>129800</v>
      </c>
      <c r="H14" s="587">
        <v>129800</v>
      </c>
      <c r="I14" s="587">
        <v>129800</v>
      </c>
      <c r="J14" s="587">
        <v>3200</v>
      </c>
      <c r="K14" s="588">
        <v>98200</v>
      </c>
      <c r="L14" s="589">
        <v>97.593984962406012</v>
      </c>
    </row>
    <row r="15" spans="1:12" ht="16.5" customHeight="1">
      <c r="A15" s="521" t="s">
        <v>180</v>
      </c>
      <c r="B15" s="615" t="s">
        <v>346</v>
      </c>
      <c r="C15" s="76">
        <v>8322356</v>
      </c>
      <c r="D15" s="76"/>
      <c r="E15" s="587">
        <v>7913786</v>
      </c>
      <c r="F15" s="587">
        <v>5139683</v>
      </c>
      <c r="G15" s="587">
        <v>4452033.25</v>
      </c>
      <c r="H15" s="587">
        <v>4452033.25</v>
      </c>
      <c r="I15" s="587">
        <v>4452033.25</v>
      </c>
      <c r="J15" s="587">
        <v>687649.75</v>
      </c>
      <c r="K15" s="588">
        <v>3461752.75</v>
      </c>
      <c r="L15" s="589">
        <v>86.620775055582229</v>
      </c>
    </row>
    <row r="16" spans="1:12" ht="15" customHeight="1">
      <c r="A16" s="521" t="s">
        <v>181</v>
      </c>
      <c r="B16" s="615" t="s">
        <v>370</v>
      </c>
      <c r="C16" s="76">
        <v>16672733</v>
      </c>
      <c r="D16" s="76"/>
      <c r="E16" s="587">
        <v>16578108</v>
      </c>
      <c r="F16" s="587">
        <v>10527598</v>
      </c>
      <c r="G16" s="587">
        <v>8751573.1699999999</v>
      </c>
      <c r="H16" s="587">
        <v>8234701.1200000001</v>
      </c>
      <c r="I16" s="587">
        <v>7219868.6099999985</v>
      </c>
      <c r="J16" s="587">
        <v>1776024.83</v>
      </c>
      <c r="K16" s="588">
        <v>7826534.8300000001</v>
      </c>
      <c r="L16" s="589">
        <v>83.129819071738865</v>
      </c>
    </row>
    <row r="17" spans="1:13" ht="14.25" customHeight="1">
      <c r="A17" s="521" t="s">
        <v>182</v>
      </c>
      <c r="B17" s="615" t="s">
        <v>371</v>
      </c>
      <c r="C17" s="76">
        <v>0</v>
      </c>
      <c r="D17" s="76"/>
      <c r="E17" s="587">
        <v>590000</v>
      </c>
      <c r="F17" s="587">
        <v>590000</v>
      </c>
      <c r="G17" s="587">
        <v>0</v>
      </c>
      <c r="H17" s="587">
        <v>0</v>
      </c>
      <c r="I17" s="587">
        <v>0</v>
      </c>
      <c r="J17" s="587">
        <v>590000</v>
      </c>
      <c r="K17" s="588">
        <v>590000</v>
      </c>
      <c r="L17" s="589">
        <v>82.719240815709469</v>
      </c>
    </row>
    <row r="18" spans="1:13" ht="15.75" customHeight="1">
      <c r="A18" s="521" t="s">
        <v>183</v>
      </c>
      <c r="B18" s="615" t="s">
        <v>372</v>
      </c>
      <c r="C18" s="76">
        <v>0</v>
      </c>
      <c r="D18" s="76"/>
      <c r="E18" s="587">
        <v>982603</v>
      </c>
      <c r="F18" s="587">
        <v>982603</v>
      </c>
      <c r="G18" s="587">
        <v>742049.92</v>
      </c>
      <c r="H18" s="587">
        <v>719414.13</v>
      </c>
      <c r="I18" s="587">
        <v>739578.63</v>
      </c>
      <c r="J18" s="587">
        <v>240553.07999999996</v>
      </c>
      <c r="K18" s="588">
        <v>240553.07999999996</v>
      </c>
      <c r="L18" s="589">
        <v>89.104262342378078</v>
      </c>
    </row>
    <row r="19" spans="1:13" ht="19.899999999999999" customHeight="1">
      <c r="A19" s="519" t="s">
        <v>184</v>
      </c>
      <c r="B19" s="319" t="s">
        <v>266</v>
      </c>
      <c r="C19" s="320">
        <v>3088498</v>
      </c>
      <c r="D19" s="320">
        <v>0</v>
      </c>
      <c r="E19" s="320">
        <v>3349100</v>
      </c>
      <c r="F19" s="320">
        <v>3120846</v>
      </c>
      <c r="G19" s="320">
        <v>2517482.8300000005</v>
      </c>
      <c r="H19" s="320">
        <v>1926221.3399999996</v>
      </c>
      <c r="I19" s="320">
        <v>1745321.4600000002</v>
      </c>
      <c r="J19" s="320">
        <v>603363.16999999946</v>
      </c>
      <c r="K19" s="494">
        <v>831617.16999999946</v>
      </c>
      <c r="L19" s="322">
        <v>80.666679163278175</v>
      </c>
      <c r="M19" s="2"/>
    </row>
    <row r="20" spans="1:13" ht="15" customHeight="1">
      <c r="A20" s="521">
        <v>100</v>
      </c>
      <c r="B20" s="615" t="s">
        <v>185</v>
      </c>
      <c r="C20" s="76">
        <v>71025</v>
      </c>
      <c r="D20" s="76"/>
      <c r="E20" s="587">
        <v>99723</v>
      </c>
      <c r="F20" s="587">
        <v>91723</v>
      </c>
      <c r="G20" s="587">
        <v>56915.57</v>
      </c>
      <c r="H20" s="587">
        <v>18670.29</v>
      </c>
      <c r="I20" s="587">
        <v>14925.29</v>
      </c>
      <c r="J20" s="587">
        <v>34807.43</v>
      </c>
      <c r="K20" s="588">
        <v>42807.43</v>
      </c>
      <c r="L20" s="455">
        <v>62.051579211321041</v>
      </c>
    </row>
    <row r="21" spans="1:13" ht="15" customHeight="1">
      <c r="A21" s="521" t="s">
        <v>187</v>
      </c>
      <c r="B21" s="614" t="s">
        <v>256</v>
      </c>
      <c r="C21" s="76">
        <v>1880203</v>
      </c>
      <c r="D21" s="76"/>
      <c r="E21" s="587">
        <v>1671758</v>
      </c>
      <c r="F21" s="587">
        <v>1521279</v>
      </c>
      <c r="G21" s="587">
        <v>1171927.9100000001</v>
      </c>
      <c r="H21" s="587">
        <v>1140164.8499999999</v>
      </c>
      <c r="I21" s="587">
        <v>1010291.5099999999</v>
      </c>
      <c r="J21" s="587">
        <v>349351.08999999985</v>
      </c>
      <c r="K21" s="588">
        <v>499830.08999999985</v>
      </c>
      <c r="L21" s="455">
        <v>77.035698908615714</v>
      </c>
    </row>
    <row r="22" spans="1:13" ht="15" customHeight="1">
      <c r="A22" s="521" t="s">
        <v>215</v>
      </c>
      <c r="B22" s="614" t="s">
        <v>322</v>
      </c>
      <c r="C22" s="76">
        <v>6923</v>
      </c>
      <c r="D22" s="76"/>
      <c r="E22" s="587">
        <v>10793</v>
      </c>
      <c r="F22" s="587">
        <v>10793</v>
      </c>
      <c r="G22" s="587">
        <v>8497.33</v>
      </c>
      <c r="H22" s="587">
        <v>6232.39</v>
      </c>
      <c r="I22" s="587">
        <v>5742.39</v>
      </c>
      <c r="J22" s="587">
        <v>2295.67</v>
      </c>
      <c r="K22" s="588">
        <v>2295.67</v>
      </c>
      <c r="L22" s="455">
        <v>78.730010191790981</v>
      </c>
    </row>
    <row r="23" spans="1:13" ht="15" customHeight="1">
      <c r="A23" s="521" t="s">
        <v>188</v>
      </c>
      <c r="B23" s="614" t="s">
        <v>258</v>
      </c>
      <c r="C23" s="76">
        <v>15000</v>
      </c>
      <c r="D23" s="76"/>
      <c r="E23" s="587">
        <v>5525</v>
      </c>
      <c r="F23" s="587">
        <v>5525</v>
      </c>
      <c r="G23" s="587">
        <v>2382.25</v>
      </c>
      <c r="H23" s="587">
        <v>912.90000000000009</v>
      </c>
      <c r="I23" s="587">
        <v>912.90000000000009</v>
      </c>
      <c r="J23" s="587">
        <v>3142.75</v>
      </c>
      <c r="K23" s="588">
        <v>3142.75</v>
      </c>
      <c r="L23" s="455">
        <v>43.117647058823529</v>
      </c>
    </row>
    <row r="24" spans="1:13" ht="15" customHeight="1">
      <c r="A24" s="521" t="s">
        <v>189</v>
      </c>
      <c r="B24" s="614" t="s">
        <v>345</v>
      </c>
      <c r="C24" s="76">
        <v>210000</v>
      </c>
      <c r="D24" s="76"/>
      <c r="E24" s="587">
        <v>116269</v>
      </c>
      <c r="F24" s="587">
        <v>116269</v>
      </c>
      <c r="G24" s="587">
        <v>54214</v>
      </c>
      <c r="H24" s="587">
        <v>54215</v>
      </c>
      <c r="I24" s="587">
        <v>52717</v>
      </c>
      <c r="J24" s="587">
        <v>62055</v>
      </c>
      <c r="K24" s="588">
        <v>62055</v>
      </c>
      <c r="L24" s="455">
        <v>46.628077991554072</v>
      </c>
    </row>
    <row r="25" spans="1:13" ht="15" customHeight="1">
      <c r="A25" s="521" t="s">
        <v>191</v>
      </c>
      <c r="B25" s="614" t="s">
        <v>373</v>
      </c>
      <c r="C25" s="76">
        <v>123336</v>
      </c>
      <c r="D25" s="76"/>
      <c r="E25" s="587">
        <v>98149</v>
      </c>
      <c r="F25" s="587">
        <v>98149</v>
      </c>
      <c r="G25" s="587">
        <v>24379.81</v>
      </c>
      <c r="H25" s="587">
        <v>18869.25</v>
      </c>
      <c r="I25" s="587">
        <v>14406.12</v>
      </c>
      <c r="J25" s="587">
        <v>73769.19</v>
      </c>
      <c r="K25" s="588">
        <v>73769.19</v>
      </c>
      <c r="L25" s="455">
        <v>24.839590826192829</v>
      </c>
    </row>
    <row r="26" spans="1:13" ht="15" customHeight="1">
      <c r="A26" s="521">
        <v>160</v>
      </c>
      <c r="B26" s="614" t="s">
        <v>374</v>
      </c>
      <c r="C26" s="76">
        <v>274019</v>
      </c>
      <c r="D26" s="76"/>
      <c r="E26" s="587">
        <v>547915</v>
      </c>
      <c r="F26" s="587">
        <v>547915</v>
      </c>
      <c r="G26" s="587">
        <v>533739.52000000002</v>
      </c>
      <c r="H26" s="587">
        <v>175673.52999999997</v>
      </c>
      <c r="I26" s="587">
        <v>150993.84</v>
      </c>
      <c r="J26" s="587">
        <v>14175.479999999981</v>
      </c>
      <c r="K26" s="588">
        <v>14175.479999999981</v>
      </c>
      <c r="L26" s="455">
        <v>97.412832282379568</v>
      </c>
    </row>
    <row r="27" spans="1:13" ht="15" customHeight="1">
      <c r="A27" s="522">
        <v>170</v>
      </c>
      <c r="B27" s="616" t="s">
        <v>386</v>
      </c>
      <c r="C27" s="76">
        <v>312000</v>
      </c>
      <c r="D27" s="76"/>
      <c r="E27" s="587">
        <v>121700</v>
      </c>
      <c r="F27" s="587">
        <v>52085</v>
      </c>
      <c r="G27" s="587">
        <v>35795.219999999994</v>
      </c>
      <c r="H27" s="587">
        <v>39245.22</v>
      </c>
      <c r="I27" s="587">
        <v>23177.58</v>
      </c>
      <c r="J27" s="587">
        <v>16289.780000000006</v>
      </c>
      <c r="K27" s="588">
        <v>85904.78</v>
      </c>
      <c r="L27" s="455">
        <v>68.72462321205721</v>
      </c>
    </row>
    <row r="28" spans="1:13" ht="15.75" customHeight="1">
      <c r="A28" s="521" t="s">
        <v>193</v>
      </c>
      <c r="B28" s="615" t="s">
        <v>350</v>
      </c>
      <c r="C28" s="76">
        <v>195992</v>
      </c>
      <c r="D28" s="76"/>
      <c r="E28" s="587">
        <v>266327</v>
      </c>
      <c r="F28" s="587">
        <v>266167</v>
      </c>
      <c r="G28" s="587">
        <v>226144.88999999998</v>
      </c>
      <c r="H28" s="587">
        <v>130103.67999999999</v>
      </c>
      <c r="I28" s="587">
        <v>101889.22</v>
      </c>
      <c r="J28" s="587">
        <v>40022.110000000015</v>
      </c>
      <c r="K28" s="588">
        <v>40182.110000000015</v>
      </c>
      <c r="L28" s="455">
        <v>84.963534172155079</v>
      </c>
    </row>
    <row r="29" spans="1:13" ht="15" customHeight="1">
      <c r="A29" s="3">
        <v>190</v>
      </c>
      <c r="B29" s="615" t="s">
        <v>375</v>
      </c>
      <c r="C29" s="76">
        <v>0</v>
      </c>
      <c r="D29" s="76"/>
      <c r="E29" s="587">
        <v>410941</v>
      </c>
      <c r="F29" s="587">
        <v>410941</v>
      </c>
      <c r="G29" s="587">
        <v>403486.33</v>
      </c>
      <c r="H29" s="587">
        <v>342134.23</v>
      </c>
      <c r="I29" s="587">
        <v>370265.61000000004</v>
      </c>
      <c r="J29" s="587">
        <v>7454.6699999999837</v>
      </c>
      <c r="K29" s="588">
        <v>7454.6699999999837</v>
      </c>
      <c r="L29" s="455">
        <v>98.18595126794358</v>
      </c>
    </row>
    <row r="30" spans="1:13" ht="6.75" customHeight="1">
      <c r="A30" s="521" t="s">
        <v>12</v>
      </c>
      <c r="B30" s="75"/>
      <c r="C30" s="76"/>
      <c r="D30" s="76"/>
      <c r="E30" s="587"/>
      <c r="F30" s="587"/>
      <c r="G30" s="587"/>
      <c r="H30" s="587"/>
      <c r="I30" s="587"/>
      <c r="J30" s="587"/>
      <c r="K30" s="588"/>
      <c r="L30" s="455"/>
    </row>
    <row r="31" spans="1:13" ht="19.899999999999999" customHeight="1">
      <c r="A31" s="519" t="s">
        <v>194</v>
      </c>
      <c r="B31" s="319" t="s">
        <v>285</v>
      </c>
      <c r="C31" s="320">
        <v>1027428</v>
      </c>
      <c r="D31" s="320">
        <v>0</v>
      </c>
      <c r="E31" s="320">
        <v>1387563</v>
      </c>
      <c r="F31" s="320">
        <v>1387563</v>
      </c>
      <c r="G31" s="320">
        <v>1010642.6509999998</v>
      </c>
      <c r="H31" s="320">
        <v>781903.58000000007</v>
      </c>
      <c r="I31" s="320">
        <v>715693</v>
      </c>
      <c r="J31" s="320">
        <v>376920.34900000016</v>
      </c>
      <c r="K31" s="494">
        <v>376920.34900000016</v>
      </c>
      <c r="L31" s="365">
        <v>72.835802842825856</v>
      </c>
    </row>
    <row r="32" spans="1:13" ht="15" customHeight="1">
      <c r="A32" s="521" t="s">
        <v>195</v>
      </c>
      <c r="B32" s="75" t="s">
        <v>196</v>
      </c>
      <c r="C32" s="76">
        <v>61924</v>
      </c>
      <c r="D32" s="76"/>
      <c r="E32" s="587">
        <v>44789</v>
      </c>
      <c r="F32" s="587">
        <v>44789</v>
      </c>
      <c r="G32" s="587">
        <v>20256.36</v>
      </c>
      <c r="H32" s="587">
        <v>15158.07</v>
      </c>
      <c r="I32" s="587">
        <v>11285.87</v>
      </c>
      <c r="J32" s="587">
        <v>24532.639999999999</v>
      </c>
      <c r="K32" s="588">
        <v>24532.639999999999</v>
      </c>
      <c r="L32" s="455">
        <v>45.226193931545694</v>
      </c>
    </row>
    <row r="33" spans="1:12" ht="15" customHeight="1">
      <c r="A33" s="521" t="s">
        <v>197</v>
      </c>
      <c r="B33" s="76" t="s">
        <v>198</v>
      </c>
      <c r="C33" s="76">
        <v>43200</v>
      </c>
      <c r="D33" s="76"/>
      <c r="E33" s="587">
        <v>22859</v>
      </c>
      <c r="F33" s="587">
        <v>22859</v>
      </c>
      <c r="G33" s="587">
        <v>7445.2199999999993</v>
      </c>
      <c r="H33" s="587">
        <v>5404.9999999999991</v>
      </c>
      <c r="I33" s="587">
        <v>4393.63</v>
      </c>
      <c r="J33" s="587">
        <v>15413.78</v>
      </c>
      <c r="K33" s="588">
        <v>15413.78</v>
      </c>
      <c r="L33" s="455">
        <v>32.570191171967274</v>
      </c>
    </row>
    <row r="34" spans="1:12" ht="15" customHeight="1">
      <c r="A34" s="521" t="s">
        <v>199</v>
      </c>
      <c r="B34" s="614" t="s">
        <v>352</v>
      </c>
      <c r="C34" s="76">
        <v>236371</v>
      </c>
      <c r="D34" s="76"/>
      <c r="E34" s="587">
        <v>241761</v>
      </c>
      <c r="F34" s="587">
        <v>241761</v>
      </c>
      <c r="G34" s="587">
        <v>169587.71</v>
      </c>
      <c r="H34" s="587">
        <v>113995</v>
      </c>
      <c r="I34" s="587">
        <v>107166.22</v>
      </c>
      <c r="J34" s="587">
        <v>72173.290000000008</v>
      </c>
      <c r="K34" s="588">
        <v>72173.290000000008</v>
      </c>
      <c r="L34" s="455">
        <v>70.146843370105188</v>
      </c>
    </row>
    <row r="35" spans="1:12" ht="15" customHeight="1">
      <c r="A35" s="521" t="s">
        <v>200</v>
      </c>
      <c r="B35" s="614" t="s">
        <v>347</v>
      </c>
      <c r="C35" s="76">
        <v>57364</v>
      </c>
      <c r="D35" s="76"/>
      <c r="E35" s="587">
        <v>85340</v>
      </c>
      <c r="F35" s="587">
        <v>85340</v>
      </c>
      <c r="G35" s="587">
        <v>76502.209999999977</v>
      </c>
      <c r="H35" s="587">
        <v>75565.209999999992</v>
      </c>
      <c r="I35" s="587">
        <v>65658.83</v>
      </c>
      <c r="J35" s="587">
        <v>8837.7900000000227</v>
      </c>
      <c r="K35" s="588">
        <v>8837.7900000000227</v>
      </c>
      <c r="L35" s="455">
        <v>89.64402390438245</v>
      </c>
    </row>
    <row r="36" spans="1:12" ht="15" customHeight="1">
      <c r="A36" s="521" t="s">
        <v>201</v>
      </c>
      <c r="B36" s="614" t="s">
        <v>387</v>
      </c>
      <c r="C36" s="76">
        <v>123034</v>
      </c>
      <c r="D36" s="76"/>
      <c r="E36" s="587">
        <v>112292</v>
      </c>
      <c r="F36" s="587">
        <v>112292</v>
      </c>
      <c r="G36" s="587">
        <v>72722.049999999988</v>
      </c>
      <c r="H36" s="587">
        <v>70093.279999999999</v>
      </c>
      <c r="I36" s="587">
        <v>57992.04</v>
      </c>
      <c r="J36" s="587">
        <v>39569.950000000012</v>
      </c>
      <c r="K36" s="588">
        <v>39569.950000000012</v>
      </c>
      <c r="L36" s="455">
        <v>64.761559149360593</v>
      </c>
    </row>
    <row r="37" spans="1:12" ht="15" customHeight="1">
      <c r="A37" s="521" t="s">
        <v>202</v>
      </c>
      <c r="B37" s="614" t="s">
        <v>354</v>
      </c>
      <c r="C37" s="76">
        <v>87709</v>
      </c>
      <c r="D37" s="76"/>
      <c r="E37" s="587">
        <v>209788</v>
      </c>
      <c r="F37" s="587">
        <v>209788</v>
      </c>
      <c r="G37" s="587">
        <v>135231.57</v>
      </c>
      <c r="H37" s="587">
        <v>107252.3</v>
      </c>
      <c r="I37" s="587">
        <v>77703.650000000009</v>
      </c>
      <c r="J37" s="587">
        <v>74556.429999999993</v>
      </c>
      <c r="K37" s="588">
        <v>74556.429999999993</v>
      </c>
      <c r="L37" s="455">
        <v>64.461060689839272</v>
      </c>
    </row>
    <row r="38" spans="1:12" ht="15" customHeight="1">
      <c r="A38" s="521" t="s">
        <v>203</v>
      </c>
      <c r="B38" s="76" t="s">
        <v>204</v>
      </c>
      <c r="C38" s="76">
        <v>125332</v>
      </c>
      <c r="D38" s="76"/>
      <c r="E38" s="587">
        <v>97245</v>
      </c>
      <c r="F38" s="587">
        <v>97245</v>
      </c>
      <c r="G38" s="587">
        <v>71894.53</v>
      </c>
      <c r="H38" s="587">
        <v>57922.58</v>
      </c>
      <c r="I38" s="587">
        <v>52780.119999999995</v>
      </c>
      <c r="J38" s="587">
        <v>25350.47</v>
      </c>
      <c r="K38" s="588">
        <v>25350.47</v>
      </c>
      <c r="L38" s="455">
        <v>73.931338372152808</v>
      </c>
    </row>
    <row r="39" spans="1:12" ht="15" customHeight="1">
      <c r="A39" s="521" t="s">
        <v>205</v>
      </c>
      <c r="B39" s="614" t="s">
        <v>355</v>
      </c>
      <c r="C39" s="76">
        <v>194139</v>
      </c>
      <c r="D39" s="76"/>
      <c r="E39" s="587">
        <v>231586</v>
      </c>
      <c r="F39" s="587">
        <v>231586</v>
      </c>
      <c r="G39" s="587">
        <v>144272.49</v>
      </c>
      <c r="H39" s="587">
        <v>117040.20000000001</v>
      </c>
      <c r="I39" s="587">
        <v>63027.81</v>
      </c>
      <c r="J39" s="587">
        <v>87313.510000000009</v>
      </c>
      <c r="K39" s="588">
        <v>87313.510000000009</v>
      </c>
      <c r="L39" s="455">
        <v>62.297587073484578</v>
      </c>
    </row>
    <row r="40" spans="1:12" ht="15.75" customHeight="1">
      <c r="A40" s="521" t="s">
        <v>206</v>
      </c>
      <c r="B40" s="76" t="s">
        <v>207</v>
      </c>
      <c r="C40" s="76">
        <v>98355</v>
      </c>
      <c r="D40" s="76"/>
      <c r="E40" s="587">
        <v>96728</v>
      </c>
      <c r="F40" s="587">
        <v>96728</v>
      </c>
      <c r="G40" s="587">
        <v>77111.26999999999</v>
      </c>
      <c r="H40" s="587">
        <v>63501.51</v>
      </c>
      <c r="I40" s="587">
        <v>54257.19</v>
      </c>
      <c r="J40" s="587">
        <v>19616.73000000001</v>
      </c>
      <c r="K40" s="588">
        <v>19616.73000000001</v>
      </c>
      <c r="L40" s="455">
        <v>79.71969853610122</v>
      </c>
    </row>
    <row r="41" spans="1:12" ht="16.5" customHeight="1">
      <c r="A41" s="521">
        <v>290</v>
      </c>
      <c r="B41" s="614" t="s">
        <v>376</v>
      </c>
      <c r="C41" s="76">
        <v>0</v>
      </c>
      <c r="D41" s="76"/>
      <c r="E41" s="587">
        <v>245175</v>
      </c>
      <c r="F41" s="587">
        <v>245175</v>
      </c>
      <c r="G41" s="587">
        <v>235619.24099999998</v>
      </c>
      <c r="H41" s="587">
        <v>155970.43</v>
      </c>
      <c r="I41" s="587">
        <v>221427.63999999998</v>
      </c>
      <c r="J41" s="587">
        <v>9555.75900000002</v>
      </c>
      <c r="K41" s="588">
        <v>9555.75900000002</v>
      </c>
      <c r="L41" s="455">
        <v>96.102474151116539</v>
      </c>
    </row>
    <row r="42" spans="1:12" ht="19.899999999999999" customHeight="1">
      <c r="A42" s="519">
        <v>4</v>
      </c>
      <c r="B42" s="320" t="s">
        <v>377</v>
      </c>
      <c r="C42" s="320">
        <v>2318000</v>
      </c>
      <c r="D42" s="320"/>
      <c r="E42" s="320">
        <v>2136080</v>
      </c>
      <c r="F42" s="320">
        <v>2136080</v>
      </c>
      <c r="G42" s="320">
        <v>1418877.9100000001</v>
      </c>
      <c r="H42" s="320">
        <v>795146.99</v>
      </c>
      <c r="I42" s="320">
        <v>689293.89</v>
      </c>
      <c r="J42" s="320">
        <v>717202.08999999985</v>
      </c>
      <c r="K42" s="494">
        <v>717202.08999999985</v>
      </c>
      <c r="L42" s="322">
        <v>66.424380641174494</v>
      </c>
    </row>
    <row r="43" spans="1:12" ht="14.25" customHeight="1">
      <c r="A43" s="521">
        <v>430</v>
      </c>
      <c r="B43" s="614" t="s">
        <v>378</v>
      </c>
      <c r="C43" s="76">
        <v>2318000</v>
      </c>
      <c r="D43" s="76"/>
      <c r="E43" s="587">
        <v>2068650</v>
      </c>
      <c r="F43" s="587">
        <v>2068650</v>
      </c>
      <c r="G43" s="587">
        <v>1357097.2000000002</v>
      </c>
      <c r="H43" s="587">
        <v>793259.44</v>
      </c>
      <c r="I43" s="587">
        <v>627951.18000000005</v>
      </c>
      <c r="J43" s="587">
        <v>711552.79999999981</v>
      </c>
      <c r="K43" s="588">
        <v>711552.79999999981</v>
      </c>
      <c r="L43" s="455">
        <v>65.603035796292289</v>
      </c>
    </row>
    <row r="44" spans="1:12" ht="15" customHeight="1">
      <c r="A44" s="521">
        <v>490</v>
      </c>
      <c r="B44" s="614" t="s">
        <v>379</v>
      </c>
      <c r="C44" s="76">
        <v>0</v>
      </c>
      <c r="D44" s="76"/>
      <c r="E44" s="587">
        <v>67430</v>
      </c>
      <c r="F44" s="587">
        <v>67430</v>
      </c>
      <c r="G44" s="587">
        <v>61780.710000000006</v>
      </c>
      <c r="H44" s="587">
        <v>1887.55</v>
      </c>
      <c r="I44" s="587">
        <v>61342.71</v>
      </c>
      <c r="J44" s="587">
        <v>5649.2899999999936</v>
      </c>
      <c r="K44" s="588">
        <v>5649.2899999999936</v>
      </c>
      <c r="L44" s="455">
        <v>91.621993178110642</v>
      </c>
    </row>
    <row r="45" spans="1:12" ht="23.25" customHeight="1">
      <c r="A45" s="519" t="s">
        <v>208</v>
      </c>
      <c r="B45" s="319" t="s">
        <v>40</v>
      </c>
      <c r="C45" s="320">
        <v>1666238</v>
      </c>
      <c r="D45" s="320"/>
      <c r="E45" s="320">
        <v>1385658</v>
      </c>
      <c r="F45" s="320">
        <v>1133611</v>
      </c>
      <c r="G45" s="320">
        <v>825242.53999999992</v>
      </c>
      <c r="H45" s="320">
        <v>794409.61</v>
      </c>
      <c r="I45" s="320">
        <v>789065.51</v>
      </c>
      <c r="J45" s="320">
        <v>308368.46000000008</v>
      </c>
      <c r="K45" s="494">
        <v>560415.46000000008</v>
      </c>
      <c r="L45" s="322">
        <v>72.797682803007362</v>
      </c>
    </row>
    <row r="46" spans="1:12" ht="15" customHeight="1">
      <c r="A46" s="521">
        <v>600</v>
      </c>
      <c r="B46" s="615" t="s">
        <v>209</v>
      </c>
      <c r="C46" s="76">
        <v>118164</v>
      </c>
      <c r="D46" s="76"/>
      <c r="E46" s="587">
        <v>118164</v>
      </c>
      <c r="F46" s="587">
        <v>68929</v>
      </c>
      <c r="G46" s="587">
        <v>23617.089999999997</v>
      </c>
      <c r="H46" s="587">
        <v>23617.09</v>
      </c>
      <c r="I46" s="587">
        <v>23617.09</v>
      </c>
      <c r="J46" s="587">
        <v>45311.91</v>
      </c>
      <c r="K46" s="588">
        <v>94546.91</v>
      </c>
      <c r="L46" s="455">
        <v>34.262922717578952</v>
      </c>
    </row>
    <row r="47" spans="1:12" ht="15" customHeight="1">
      <c r="A47" s="521" t="s">
        <v>210</v>
      </c>
      <c r="B47" s="614" t="s">
        <v>380</v>
      </c>
      <c r="C47" s="76">
        <v>846224</v>
      </c>
      <c r="D47" s="76"/>
      <c r="E47" s="587">
        <v>844424</v>
      </c>
      <c r="F47" s="587">
        <v>800878</v>
      </c>
      <c r="G47" s="587">
        <v>726423.25</v>
      </c>
      <c r="H47" s="587">
        <v>715828.45</v>
      </c>
      <c r="I47" s="587">
        <v>726423.25</v>
      </c>
      <c r="J47" s="587">
        <v>74454.75</v>
      </c>
      <c r="K47" s="588">
        <v>118000.75</v>
      </c>
      <c r="L47" s="455">
        <v>90.703359313153811</v>
      </c>
    </row>
    <row r="48" spans="1:12" ht="15" customHeight="1">
      <c r="A48" s="521">
        <v>620</v>
      </c>
      <c r="B48" s="76" t="s">
        <v>211</v>
      </c>
      <c r="C48" s="76">
        <v>355584</v>
      </c>
      <c r="D48" s="76"/>
      <c r="E48" s="587">
        <v>153404</v>
      </c>
      <c r="F48" s="587">
        <v>153404</v>
      </c>
      <c r="G48" s="587">
        <v>54064.07</v>
      </c>
      <c r="H48" s="587">
        <v>54064.07</v>
      </c>
      <c r="I48" s="587">
        <v>38125.17</v>
      </c>
      <c r="J48" s="587">
        <v>99339.93</v>
      </c>
      <c r="K48" s="588">
        <v>99339.93</v>
      </c>
      <c r="L48" s="455">
        <v>35.242933691429165</v>
      </c>
    </row>
    <row r="49" spans="1:16" ht="15" customHeight="1">
      <c r="A49" s="521">
        <v>640</v>
      </c>
      <c r="B49" s="614" t="s">
        <v>388</v>
      </c>
      <c r="C49" s="76">
        <v>159266</v>
      </c>
      <c r="D49" s="76"/>
      <c r="E49" s="587">
        <v>159266</v>
      </c>
      <c r="F49" s="587">
        <v>0</v>
      </c>
      <c r="G49" s="587">
        <v>0</v>
      </c>
      <c r="H49" s="587"/>
      <c r="I49" s="587">
        <v>0</v>
      </c>
      <c r="J49" s="587"/>
      <c r="K49" s="588"/>
      <c r="L49" s="455"/>
    </row>
    <row r="50" spans="1:16" ht="15" customHeight="1">
      <c r="A50" s="521" t="s">
        <v>212</v>
      </c>
      <c r="B50" s="615" t="s">
        <v>381</v>
      </c>
      <c r="C50" s="76">
        <v>187000</v>
      </c>
      <c r="D50" s="76"/>
      <c r="E50" s="587">
        <v>102400</v>
      </c>
      <c r="F50" s="587">
        <v>102400</v>
      </c>
      <c r="G50" s="587">
        <v>20788.13</v>
      </c>
      <c r="H50" s="587">
        <v>900</v>
      </c>
      <c r="I50" s="587">
        <v>900</v>
      </c>
      <c r="J50" s="587">
        <v>81611.87</v>
      </c>
      <c r="K50" s="588">
        <v>81611.87</v>
      </c>
      <c r="L50" s="455">
        <v>20.300908203125001</v>
      </c>
    </row>
    <row r="51" spans="1:16" ht="14.25" customHeight="1">
      <c r="A51" s="521">
        <v>690</v>
      </c>
      <c r="B51" s="614" t="s">
        <v>382</v>
      </c>
      <c r="C51" s="76">
        <v>0</v>
      </c>
      <c r="D51" s="76"/>
      <c r="E51" s="587">
        <v>8000</v>
      </c>
      <c r="F51" s="587">
        <v>8000</v>
      </c>
      <c r="G51" s="587">
        <v>350</v>
      </c>
      <c r="H51" s="587">
        <v>0</v>
      </c>
      <c r="I51" s="587">
        <v>0</v>
      </c>
      <c r="J51" s="587">
        <v>7650</v>
      </c>
      <c r="K51" s="588">
        <v>7650</v>
      </c>
      <c r="L51" s="455">
        <v>4.375</v>
      </c>
    </row>
    <row r="52" spans="1:16" ht="28.5" customHeight="1">
      <c r="A52" s="523" t="s">
        <v>12</v>
      </c>
      <c r="B52" s="323" t="s">
        <v>213</v>
      </c>
      <c r="C52" s="396">
        <v>133140570</v>
      </c>
      <c r="D52" s="396">
        <v>0</v>
      </c>
      <c r="E52" s="396">
        <v>133065570</v>
      </c>
      <c r="F52" s="396">
        <v>82771258</v>
      </c>
      <c r="G52" s="396">
        <v>72531692.031000003</v>
      </c>
      <c r="H52" s="396">
        <v>70515231.359999999</v>
      </c>
      <c r="I52" s="396">
        <v>69164643.110000014</v>
      </c>
      <c r="J52" s="396">
        <v>10239565.968999997</v>
      </c>
      <c r="K52" s="495">
        <v>60533877.968999997</v>
      </c>
      <c r="L52" s="324">
        <v>87.629080170558723</v>
      </c>
    </row>
    <row r="53" spans="1:16" ht="9.75" hidden="1" customHeight="1">
      <c r="A53" s="4"/>
      <c r="B53" s="289"/>
      <c r="C53" s="290"/>
      <c r="D53" s="290"/>
      <c r="E53" s="290"/>
      <c r="F53" s="290"/>
      <c r="G53" s="290"/>
      <c r="H53" s="290"/>
      <c r="I53" s="290"/>
      <c r="J53" s="290"/>
      <c r="K53" s="290"/>
      <c r="L53" s="291"/>
    </row>
    <row r="54" spans="1:16" ht="18.75" customHeight="1">
      <c r="A54" s="765" t="s">
        <v>216</v>
      </c>
      <c r="B54" s="765"/>
      <c r="C54" s="765"/>
      <c r="D54" s="78"/>
      <c r="E54" s="18"/>
      <c r="F54" s="18"/>
      <c r="I54" s="169"/>
      <c r="J54" s="18"/>
      <c r="K54" s="18"/>
      <c r="L54" s="191"/>
      <c r="N54" s="79" t="s">
        <v>12</v>
      </c>
      <c r="P54" t="s">
        <v>12</v>
      </c>
    </row>
    <row r="55" spans="1:16" ht="19.899999999999999" customHeight="1">
      <c r="E55" s="5"/>
      <c r="F55" s="42"/>
      <c r="G55" s="42"/>
      <c r="H55" s="42" t="s">
        <v>12</v>
      </c>
      <c r="I55" s="42"/>
      <c r="J55" s="5"/>
      <c r="K55" s="5"/>
      <c r="L55" s="192"/>
    </row>
    <row r="56" spans="1:16" ht="19.899999999999999" customHeight="1">
      <c r="A56" s="93"/>
      <c r="B56" s="5"/>
      <c r="C56" s="5"/>
      <c r="D56" s="5"/>
      <c r="E56" s="5"/>
      <c r="F56" s="5"/>
      <c r="H56" s="18" t="s">
        <v>12</v>
      </c>
      <c r="I56" s="380"/>
      <c r="J56" s="5"/>
      <c r="K56" s="5"/>
      <c r="L56" s="93"/>
    </row>
    <row r="57" spans="1:16" ht="19.899999999999999" customHeight="1">
      <c r="A57" s="93"/>
      <c r="B57" s="5"/>
      <c r="C57" s="5"/>
      <c r="D57" s="5"/>
      <c r="E57" s="42"/>
      <c r="F57" s="5"/>
      <c r="G57" s="5"/>
      <c r="H57" s="5"/>
      <c r="I57" s="42"/>
      <c r="J57" s="5"/>
      <c r="K57" s="5"/>
      <c r="L57" s="93"/>
    </row>
    <row r="58" spans="1:16" ht="19.899999999999999" customHeight="1">
      <c r="A58" s="93"/>
      <c r="B58" s="5"/>
      <c r="C58" s="5"/>
      <c r="D58" s="5"/>
      <c r="E58" s="5"/>
      <c r="F58" s="5"/>
      <c r="G58" s="5"/>
      <c r="H58" s="5"/>
      <c r="I58" s="42"/>
      <c r="J58" s="5"/>
      <c r="K58" s="5"/>
      <c r="L58" s="93"/>
    </row>
    <row r="59" spans="1:16" ht="19.899999999999999" customHeight="1">
      <c r="A59" s="93"/>
      <c r="B59" s="5"/>
      <c r="C59" s="5"/>
      <c r="D59" s="5"/>
      <c r="E59" s="42" t="s">
        <v>12</v>
      </c>
      <c r="F59" s="5"/>
      <c r="G59" s="5"/>
      <c r="H59" s="5"/>
      <c r="I59" s="42"/>
      <c r="J59" s="5"/>
      <c r="K59" s="5"/>
      <c r="L59" s="93"/>
    </row>
    <row r="60" spans="1:16" ht="19.899999999999999" customHeight="1">
      <c r="A60" s="93"/>
      <c r="B60" s="5"/>
      <c r="C60" s="5"/>
      <c r="D60" s="5"/>
      <c r="E60" s="5"/>
      <c r="F60" s="5"/>
      <c r="G60" s="5"/>
      <c r="H60" s="5"/>
      <c r="I60" s="42"/>
      <c r="J60" s="5"/>
      <c r="K60" s="5"/>
      <c r="L60" s="93"/>
    </row>
    <row r="61" spans="1:16" ht="19.899999999999999" customHeight="1">
      <c r="A61" s="93"/>
      <c r="B61" s="5"/>
      <c r="C61" s="5"/>
      <c r="D61" s="5"/>
      <c r="E61" s="5"/>
      <c r="F61" s="5"/>
      <c r="G61" s="5"/>
      <c r="H61" s="5"/>
      <c r="I61" s="42"/>
      <c r="J61" s="5"/>
      <c r="K61" s="5"/>
      <c r="L61" s="93"/>
    </row>
    <row r="62" spans="1:16" ht="19.899999999999999" customHeight="1">
      <c r="A62" s="93"/>
      <c r="B62" s="5"/>
      <c r="C62" s="5"/>
      <c r="D62" s="5"/>
      <c r="E62" s="5"/>
      <c r="F62" s="5"/>
      <c r="G62" s="5"/>
      <c r="H62" s="5"/>
      <c r="I62" s="42"/>
      <c r="J62" s="5"/>
      <c r="K62" s="5"/>
      <c r="L62" s="93"/>
    </row>
    <row r="63" spans="1:16" ht="19.899999999999999" customHeight="1">
      <c r="A63" s="93"/>
      <c r="B63" s="5"/>
      <c r="C63" s="5"/>
      <c r="D63" s="5"/>
      <c r="E63" s="5"/>
      <c r="F63" s="5"/>
      <c r="G63" s="5"/>
      <c r="H63" s="5"/>
      <c r="I63" s="42"/>
      <c r="J63" s="5"/>
      <c r="K63" s="5"/>
      <c r="L63" s="93"/>
    </row>
    <row r="64" spans="1:16" ht="19.899999999999999" customHeight="1">
      <c r="A64" s="93"/>
      <c r="B64" s="5"/>
      <c r="C64" s="5"/>
      <c r="D64" s="5"/>
      <c r="E64" s="5"/>
      <c r="F64" s="5"/>
      <c r="G64" s="5"/>
      <c r="H64" s="5"/>
      <c r="I64" s="42"/>
      <c r="J64" s="5"/>
      <c r="K64" s="5"/>
      <c r="L64" s="93"/>
    </row>
    <row r="65" spans="1:12" ht="19.899999999999999" customHeight="1">
      <c r="A65" s="93"/>
      <c r="B65" s="5"/>
      <c r="C65" s="5"/>
      <c r="D65" s="5"/>
      <c r="E65" s="5"/>
      <c r="F65" s="5"/>
      <c r="G65" s="5"/>
      <c r="H65" s="5"/>
      <c r="I65" s="42"/>
      <c r="J65" s="5"/>
      <c r="K65" s="5"/>
      <c r="L65" s="93"/>
    </row>
    <row r="66" spans="1:12" ht="19.899999999999999" customHeight="1">
      <c r="A66" s="93"/>
      <c r="B66" s="5"/>
      <c r="C66" s="5"/>
      <c r="D66" s="5"/>
      <c r="E66" s="5"/>
      <c r="F66" s="5"/>
      <c r="G66" s="5"/>
      <c r="H66" s="5"/>
      <c r="I66" s="42"/>
      <c r="J66" s="5"/>
      <c r="K66" s="5"/>
      <c r="L66" s="93"/>
    </row>
    <row r="67" spans="1:12" ht="19.899999999999999" customHeight="1">
      <c r="A67" s="93"/>
      <c r="B67" s="5"/>
      <c r="C67" s="5"/>
      <c r="D67" s="5"/>
      <c r="E67" s="5"/>
      <c r="F67" s="5"/>
      <c r="G67" s="5"/>
      <c r="H67" s="5"/>
      <c r="I67" s="42"/>
      <c r="J67" s="5"/>
      <c r="K67" s="5"/>
      <c r="L67" s="93"/>
    </row>
    <row r="68" spans="1:12" ht="19.899999999999999" customHeight="1">
      <c r="A68" s="93"/>
      <c r="B68" s="5"/>
      <c r="C68" s="5"/>
      <c r="D68" s="5"/>
      <c r="E68" s="5"/>
      <c r="F68" s="5"/>
      <c r="G68" s="5"/>
      <c r="H68" s="5"/>
      <c r="I68" s="42"/>
      <c r="J68" s="5"/>
      <c r="K68" s="5"/>
      <c r="L68" s="93"/>
    </row>
    <row r="69" spans="1:12" ht="19.899999999999999" customHeight="1">
      <c r="A69" s="93"/>
      <c r="B69" s="5"/>
      <c r="C69" s="5"/>
      <c r="D69" s="5"/>
      <c r="E69" s="5"/>
      <c r="F69" s="5"/>
      <c r="G69" s="5"/>
      <c r="H69" s="5"/>
      <c r="I69" s="42"/>
      <c r="J69" s="5"/>
      <c r="K69" s="5"/>
      <c r="L69" s="93"/>
    </row>
    <row r="70" spans="1:12" ht="19.899999999999999" customHeight="1">
      <c r="A70" s="93"/>
      <c r="B70" s="5"/>
      <c r="C70" s="5"/>
      <c r="D70" s="5"/>
      <c r="E70" s="5"/>
      <c r="F70" s="5"/>
      <c r="G70" s="5"/>
      <c r="H70" s="5"/>
      <c r="I70" s="42"/>
      <c r="J70" s="5"/>
      <c r="K70" s="5"/>
      <c r="L70" s="93"/>
    </row>
    <row r="71" spans="1:12" ht="19.899999999999999" customHeight="1">
      <c r="A71" s="93"/>
      <c r="B71" s="5"/>
      <c r="C71" s="5"/>
      <c r="D71" s="5"/>
      <c r="E71" s="5"/>
      <c r="F71" s="5"/>
      <c r="G71" s="5"/>
      <c r="H71" s="5"/>
      <c r="I71" s="42"/>
      <c r="J71" s="5"/>
      <c r="K71" s="5"/>
      <c r="L71" s="93"/>
    </row>
    <row r="72" spans="1:12" ht="19.899999999999999" customHeight="1">
      <c r="A72" s="93"/>
      <c r="B72" s="5"/>
      <c r="C72" s="5"/>
      <c r="D72" s="5"/>
      <c r="E72" s="5"/>
      <c r="F72" s="5"/>
      <c r="G72" s="5"/>
      <c r="H72" s="5"/>
      <c r="I72" s="42"/>
      <c r="J72" s="5"/>
      <c r="K72" s="5"/>
      <c r="L72" s="93"/>
    </row>
    <row r="73" spans="1:12" ht="19.899999999999999" customHeight="1"/>
    <row r="74" spans="1:12" ht="19.899999999999999" customHeight="1"/>
    <row r="75" spans="1:12" ht="19.899999999999999" customHeight="1"/>
    <row r="76" spans="1:12" ht="19.899999999999999" customHeight="1"/>
    <row r="77" spans="1:12" ht="19.899999999999999" customHeight="1"/>
    <row r="78" spans="1:12" ht="19.899999999999999" customHeight="1"/>
    <row r="79" spans="1:12" ht="19.899999999999999" customHeight="1"/>
    <row r="80" spans="1:12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  <row r="119" ht="19.899999999999999" customHeight="1"/>
    <row r="120" ht="19.899999999999999" customHeight="1"/>
    <row r="121" ht="19.899999999999999" customHeight="1"/>
    <row r="122" ht="19.899999999999999" customHeight="1"/>
    <row r="123" ht="19.899999999999999" customHeight="1"/>
    <row r="124" ht="19.899999999999999" customHeight="1"/>
    <row r="125" ht="19.899999999999999" customHeight="1"/>
    <row r="126" ht="19.899999999999999" customHeight="1"/>
    <row r="127" ht="19.899999999999999" customHeight="1"/>
    <row r="128" ht="19.899999999999999" customHeight="1"/>
    <row r="129" ht="19.899999999999999" customHeight="1"/>
    <row r="130" ht="19.899999999999999" customHeight="1"/>
    <row r="131" ht="19.899999999999999" customHeight="1"/>
    <row r="132" ht="19.899999999999999" customHeight="1"/>
    <row r="133" ht="19.899999999999999" customHeight="1"/>
    <row r="134" ht="19.899999999999999" customHeight="1"/>
    <row r="135" ht="19.899999999999999" customHeight="1"/>
    <row r="136" ht="19.899999999999999" customHeight="1"/>
    <row r="137" ht="19.899999999999999" customHeight="1"/>
    <row r="138" ht="19.899999999999999" customHeight="1"/>
    <row r="139" ht="19.899999999999999" customHeight="1"/>
    <row r="140" ht="19.899999999999999" customHeight="1"/>
    <row r="141" ht="19.899999999999999" customHeight="1"/>
    <row r="142" ht="19.899999999999999" customHeight="1"/>
    <row r="143" ht="19.899999999999999" customHeight="1"/>
    <row r="144" ht="19.899999999999999" customHeight="1"/>
    <row r="145" ht="19.899999999999999" customHeight="1"/>
  </sheetData>
  <mergeCells count="11">
    <mergeCell ref="A1:L1"/>
    <mergeCell ref="A2:L2"/>
    <mergeCell ref="A3:L3"/>
    <mergeCell ref="A4:L4"/>
    <mergeCell ref="A5:L5"/>
    <mergeCell ref="A54:C54"/>
    <mergeCell ref="A6:A7"/>
    <mergeCell ref="B6:B7"/>
    <mergeCell ref="L6:L7"/>
    <mergeCell ref="C6:I6"/>
    <mergeCell ref="J6:K6"/>
  </mergeCells>
  <pageMargins left="0" right="0" top="0.78740157480314965" bottom="0.78740157480314965" header="0.51181102362204722" footer="0.51181102362204722"/>
  <pageSetup scale="58" orientation="landscape" r:id="rId1"/>
  <ignoredErrors>
    <ignoredError sqref="A8:A18 A28 A50 A45 A31:A40 A47 A19:A2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3">
    <tabColor theme="6" tint="0.59999389629810485"/>
  </sheetPr>
  <dimension ref="A1:R57"/>
  <sheetViews>
    <sheetView showGridLines="0" showZeros="0" zoomScale="77" zoomScaleNormal="77" workbookViewId="0">
      <selection activeCell="S36" sqref="S36"/>
    </sheetView>
  </sheetViews>
  <sheetFormatPr baseColWidth="10" defaultColWidth="11" defaultRowHeight="12.75"/>
  <cols>
    <col min="1" max="1" width="78.85546875" customWidth="1"/>
    <col min="2" max="2" width="18.5703125" style="440" customWidth="1"/>
    <col min="3" max="3" width="7.7109375" hidden="1" customWidth="1"/>
    <col min="4" max="4" width="18.7109375" style="41" customWidth="1"/>
    <col min="5" max="5" width="16.7109375" style="440" customWidth="1"/>
    <col min="6" max="6" width="18.5703125" style="41" hidden="1" customWidth="1"/>
    <col min="7" max="7" width="20.85546875" style="41" customWidth="1"/>
    <col min="8" max="8" width="17.85546875" style="41" customWidth="1"/>
    <col min="9" max="9" width="15.85546875" style="41" customWidth="1"/>
    <col min="10" max="10" width="15" style="41" customWidth="1"/>
    <col min="11" max="11" width="15.5703125" style="14" customWidth="1"/>
    <col min="12" max="12" width="15.7109375" style="14" hidden="1" customWidth="1"/>
    <col min="13" max="13" width="16.85546875" style="570" customWidth="1"/>
    <col min="14" max="14" width="34.42578125" style="14" hidden="1" customWidth="1"/>
    <col min="15" max="15" width="23.140625" style="14" hidden="1" customWidth="1"/>
    <col min="16" max="16" width="22.140625" customWidth="1"/>
    <col min="17" max="17" width="12.140625" customWidth="1"/>
  </cols>
  <sheetData>
    <row r="1" spans="1:15" ht="20.100000000000001" customHeight="1">
      <c r="A1" s="706" t="s">
        <v>55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</row>
    <row r="2" spans="1:15" ht="20.100000000000001" customHeight="1">
      <c r="A2" s="706" t="s">
        <v>56</v>
      </c>
      <c r="B2" s="706"/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</row>
    <row r="3" spans="1:15" ht="20.100000000000001" customHeight="1">
      <c r="A3" s="707" t="s">
        <v>224</v>
      </c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  <c r="M3" s="707"/>
    </row>
    <row r="4" spans="1:15" ht="20.100000000000001" customHeight="1">
      <c r="A4" s="707" t="s">
        <v>394</v>
      </c>
      <c r="B4" s="707"/>
      <c r="C4" s="707"/>
      <c r="D4" s="707"/>
      <c r="E4" s="707"/>
      <c r="F4" s="707"/>
      <c r="G4" s="707"/>
      <c r="H4" s="707"/>
      <c r="I4" s="707"/>
      <c r="J4" s="707"/>
      <c r="K4" s="707"/>
      <c r="L4" s="707"/>
      <c r="M4" s="707"/>
    </row>
    <row r="5" spans="1:15" ht="10.5" customHeight="1">
      <c r="A5" s="9"/>
      <c r="B5" s="638"/>
      <c r="C5" s="9"/>
      <c r="D5" s="639"/>
      <c r="E5" s="638"/>
      <c r="F5" s="639"/>
      <c r="G5" s="639"/>
      <c r="H5" s="457"/>
      <c r="I5" s="457"/>
      <c r="J5" s="457"/>
      <c r="K5" s="364"/>
      <c r="L5" s="364"/>
    </row>
    <row r="6" spans="1:15" ht="20.25" customHeight="1">
      <c r="A6" s="777" t="s">
        <v>225</v>
      </c>
      <c r="B6" s="787" t="s">
        <v>48</v>
      </c>
      <c r="C6" s="642"/>
      <c r="D6" s="785" t="s">
        <v>397</v>
      </c>
      <c r="E6" s="783" t="s">
        <v>49</v>
      </c>
      <c r="F6" s="783" t="s">
        <v>60</v>
      </c>
      <c r="G6" s="787" t="s">
        <v>323</v>
      </c>
      <c r="H6" s="787" t="s">
        <v>324</v>
      </c>
      <c r="I6" s="783" t="s">
        <v>42</v>
      </c>
      <c r="J6" s="643"/>
      <c r="K6" s="781" t="s">
        <v>45</v>
      </c>
      <c r="L6" s="782"/>
      <c r="M6" s="779" t="s">
        <v>37</v>
      </c>
    </row>
    <row r="7" spans="1:15" ht="29.25" customHeight="1">
      <c r="A7" s="778"/>
      <c r="B7" s="788"/>
      <c r="C7" s="644" t="s">
        <v>290</v>
      </c>
      <c r="D7" s="786"/>
      <c r="E7" s="784"/>
      <c r="F7" s="784"/>
      <c r="G7" s="788"/>
      <c r="H7" s="788"/>
      <c r="I7" s="784"/>
      <c r="J7" s="645" t="s">
        <v>38</v>
      </c>
      <c r="K7" s="640" t="s">
        <v>46</v>
      </c>
      <c r="L7" s="641" t="s">
        <v>47</v>
      </c>
      <c r="M7" s="780"/>
    </row>
    <row r="8" spans="1:15" ht="24" customHeight="1">
      <c r="A8" s="34" t="s">
        <v>227</v>
      </c>
      <c r="B8" s="466">
        <f>B9+B10+B11</f>
        <v>39203856</v>
      </c>
      <c r="C8" s="580" t="e">
        <f>C9+C12+C13+C14+C15+C16+#REF!</f>
        <v>#REF!</v>
      </c>
      <c r="D8" s="535">
        <f>D9+D10+D11+D17+D12+D18</f>
        <v>26234525</v>
      </c>
      <c r="E8" s="535">
        <f>E9+E10+E11+E17+E12+E18</f>
        <v>19127674</v>
      </c>
      <c r="F8" s="535">
        <f>F9+F10+F11+F17+F12</f>
        <v>1149689.6200000001</v>
      </c>
      <c r="G8" s="571">
        <f>SUM(G9:G18)</f>
        <v>3381001.43</v>
      </c>
      <c r="H8" s="535">
        <f>H9+H10+H11+H17+H12-1</f>
        <v>6518477.5499999998</v>
      </c>
      <c r="I8" s="535">
        <f>I9+I10+I11+I12+I17</f>
        <v>2544289.61</v>
      </c>
      <c r="J8" s="535">
        <f>J9+J10+J11+J12+J17</f>
        <v>2118284.7999999998</v>
      </c>
      <c r="K8" s="683">
        <f>K9+K10+K11+K12+K17</f>
        <v>9228194.75</v>
      </c>
      <c r="L8" s="576">
        <f>L9+L10+L11+L12+L17</f>
        <v>16335044.75</v>
      </c>
      <c r="M8" s="460">
        <f>+H8*100/E8</f>
        <v>34.078777952823749</v>
      </c>
      <c r="N8" s="14" t="e">
        <f>N9+N12+N16+#REF!</f>
        <v>#REF!</v>
      </c>
      <c r="O8" s="393">
        <v>5418342.9199999999</v>
      </c>
    </row>
    <row r="9" spans="1:15" ht="26.1" customHeight="1">
      <c r="A9" s="621" t="s">
        <v>366</v>
      </c>
      <c r="B9" s="35">
        <v>3322649</v>
      </c>
      <c r="C9" s="35">
        <v>5079707</v>
      </c>
      <c r="D9" s="35">
        <v>5844340</v>
      </c>
      <c r="E9" s="536">
        <v>5793730</v>
      </c>
      <c r="F9" s="536">
        <v>391680.21</v>
      </c>
      <c r="G9" s="536">
        <v>980319.24</v>
      </c>
      <c r="H9" s="536">
        <f>O9+F9+1</f>
        <v>3903087.13</v>
      </c>
      <c r="I9" s="536">
        <v>1305626.49</v>
      </c>
      <c r="J9" s="552">
        <v>1044935.2</v>
      </c>
      <c r="K9" s="620">
        <f>E9-H9-G9+1</f>
        <v>910324.63000000012</v>
      </c>
      <c r="L9" s="620">
        <f>D9-H9-G9</f>
        <v>960933.63000000012</v>
      </c>
      <c r="M9" s="686">
        <f>+H9*100/E9</f>
        <v>67.367432206885724</v>
      </c>
      <c r="N9" s="14">
        <v>2916063.22</v>
      </c>
      <c r="O9" s="456">
        <v>3511405.92</v>
      </c>
    </row>
    <row r="10" spans="1:15" ht="26.1" customHeight="1">
      <c r="A10" s="622" t="s">
        <v>289</v>
      </c>
      <c r="B10" s="35">
        <v>600000</v>
      </c>
      <c r="C10" s="35"/>
      <c r="D10" s="35">
        <v>506889</v>
      </c>
      <c r="E10" s="536">
        <v>506889</v>
      </c>
      <c r="F10" s="536">
        <v>319337.71000000002</v>
      </c>
      <c r="G10" s="536">
        <v>50000</v>
      </c>
      <c r="H10" s="536">
        <f>O10+F10+1</f>
        <v>357334</v>
      </c>
      <c r="I10" s="536">
        <v>41806.22</v>
      </c>
      <c r="J10" s="552">
        <v>32599.17</v>
      </c>
      <c r="K10" s="620">
        <f t="shared" ref="K10:K17" si="0">E10-H10-G10</f>
        <v>99555</v>
      </c>
      <c r="L10" s="620">
        <f t="shared" ref="L10:L17" si="1">D10-H10-G10</f>
        <v>99555</v>
      </c>
      <c r="M10" s="464">
        <f>+H10*100/E10</f>
        <v>70.495512824306701</v>
      </c>
      <c r="O10" s="364">
        <f>87551.29-49556</f>
        <v>37995.289999999994</v>
      </c>
    </row>
    <row r="11" spans="1:15" ht="26.1" customHeight="1">
      <c r="A11" s="622" t="s">
        <v>294</v>
      </c>
      <c r="B11" s="35">
        <v>35281207</v>
      </c>
      <c r="C11" s="35"/>
      <c r="D11" s="35">
        <v>15270486</v>
      </c>
      <c r="E11" s="536">
        <v>8214245</v>
      </c>
      <c r="F11" s="536">
        <v>233345.45</v>
      </c>
      <c r="G11" s="536">
        <v>1245403.48</v>
      </c>
      <c r="H11" s="536">
        <f>O11+F11</f>
        <v>673256.45</v>
      </c>
      <c r="I11" s="536">
        <v>1724</v>
      </c>
      <c r="J11" s="552"/>
      <c r="K11" s="620">
        <f t="shared" si="0"/>
        <v>6295585.0700000003</v>
      </c>
      <c r="L11" s="620">
        <f t="shared" si="1"/>
        <v>13351826.07</v>
      </c>
      <c r="M11" s="464">
        <f t="shared" ref="M11:M17" si="2">+H11*100/E11</f>
        <v>8.1962061029345978</v>
      </c>
      <c r="O11" s="364">
        <v>439911</v>
      </c>
    </row>
    <row r="12" spans="1:15" ht="33" customHeight="1">
      <c r="A12" s="623" t="s">
        <v>367</v>
      </c>
      <c r="B12" s="35"/>
      <c r="C12" s="35">
        <v>2998588</v>
      </c>
      <c r="D12" s="35">
        <v>827012</v>
      </c>
      <c r="E12" s="536">
        <v>827012</v>
      </c>
      <c r="F12" s="536">
        <v>21373.25</v>
      </c>
      <c r="G12" s="536">
        <v>398619.28</v>
      </c>
      <c r="H12" s="536">
        <f>O12+F12</f>
        <v>335703.87</v>
      </c>
      <c r="I12" s="536">
        <v>265728.71999999997</v>
      </c>
      <c r="J12" s="552">
        <v>262111.05</v>
      </c>
      <c r="K12" s="620">
        <f t="shared" si="0"/>
        <v>92688.849999999977</v>
      </c>
      <c r="L12" s="620">
        <f t="shared" si="1"/>
        <v>92688.849999999977</v>
      </c>
      <c r="M12" s="464">
        <f t="shared" si="2"/>
        <v>40.592381972692053</v>
      </c>
      <c r="N12" s="14">
        <v>1340260.42</v>
      </c>
      <c r="O12" s="457">
        <v>314330.62</v>
      </c>
    </row>
    <row r="13" spans="1:15" ht="19.5" hidden="1" customHeight="1">
      <c r="A13" s="624" t="s">
        <v>228</v>
      </c>
      <c r="B13" s="35">
        <v>382798</v>
      </c>
      <c r="C13" s="35">
        <v>231399</v>
      </c>
      <c r="D13" s="35"/>
      <c r="E13" s="536" t="s">
        <v>124</v>
      </c>
      <c r="F13" s="536"/>
      <c r="G13" s="536"/>
      <c r="H13" s="536">
        <f t="shared" ref="H13:H16" si="3">O13+F13</f>
        <v>0</v>
      </c>
      <c r="I13" s="536"/>
      <c r="J13" s="552"/>
      <c r="K13" s="620" t="e">
        <f t="shared" si="0"/>
        <v>#VALUE!</v>
      </c>
      <c r="L13" s="620">
        <f t="shared" si="1"/>
        <v>0</v>
      </c>
      <c r="M13" s="464" t="e">
        <f t="shared" si="2"/>
        <v>#VALUE!</v>
      </c>
      <c r="O13" s="364">
        <v>0</v>
      </c>
    </row>
    <row r="14" spans="1:15" ht="19.5" hidden="1" customHeight="1">
      <c r="A14" s="624" t="s">
        <v>229</v>
      </c>
      <c r="B14" s="35">
        <v>2000000</v>
      </c>
      <c r="C14" s="35">
        <v>987809</v>
      </c>
      <c r="D14" s="35">
        <v>14204</v>
      </c>
      <c r="E14" s="536">
        <v>14204</v>
      </c>
      <c r="F14" s="536"/>
      <c r="G14" s="536"/>
      <c r="H14" s="536">
        <f t="shared" si="3"/>
        <v>0</v>
      </c>
      <c r="I14" s="536"/>
      <c r="J14" s="552"/>
      <c r="K14" s="620">
        <f t="shared" si="0"/>
        <v>14204</v>
      </c>
      <c r="L14" s="620">
        <f t="shared" si="1"/>
        <v>14204</v>
      </c>
      <c r="M14" s="464">
        <f t="shared" si="2"/>
        <v>0</v>
      </c>
      <c r="O14" s="364">
        <v>0</v>
      </c>
    </row>
    <row r="15" spans="1:15" ht="19.5" hidden="1" customHeight="1">
      <c r="A15" s="624" t="s">
        <v>230</v>
      </c>
      <c r="B15" s="35">
        <v>1135854</v>
      </c>
      <c r="C15" s="35">
        <v>760673</v>
      </c>
      <c r="D15" s="35">
        <v>56816</v>
      </c>
      <c r="E15" s="536">
        <v>56816</v>
      </c>
      <c r="F15" s="536"/>
      <c r="G15" s="536"/>
      <c r="H15" s="536">
        <f t="shared" si="3"/>
        <v>0</v>
      </c>
      <c r="I15" s="536"/>
      <c r="J15" s="552"/>
      <c r="K15" s="620">
        <f t="shared" si="0"/>
        <v>56816</v>
      </c>
      <c r="L15" s="620">
        <f t="shared" si="1"/>
        <v>56816</v>
      </c>
      <c r="M15" s="464">
        <f t="shared" si="2"/>
        <v>0</v>
      </c>
      <c r="O15" s="457">
        <v>0</v>
      </c>
    </row>
    <row r="16" spans="1:15" ht="19.5" hidden="1" customHeight="1">
      <c r="A16" s="624" t="s">
        <v>231</v>
      </c>
      <c r="B16" s="35">
        <v>283423</v>
      </c>
      <c r="C16" s="35">
        <v>141711</v>
      </c>
      <c r="D16" s="35">
        <v>431536</v>
      </c>
      <c r="E16" s="536">
        <v>431536</v>
      </c>
      <c r="F16" s="536"/>
      <c r="G16" s="536"/>
      <c r="H16" s="536">
        <f t="shared" si="3"/>
        <v>481536</v>
      </c>
      <c r="I16" s="536">
        <v>46371.35</v>
      </c>
      <c r="J16" s="552">
        <v>133760</v>
      </c>
      <c r="K16" s="620">
        <f t="shared" si="0"/>
        <v>-50000</v>
      </c>
      <c r="L16" s="620">
        <f t="shared" si="1"/>
        <v>-50000</v>
      </c>
      <c r="M16" s="464">
        <f t="shared" si="2"/>
        <v>111.58651885358348</v>
      </c>
      <c r="N16" s="14">
        <v>481536</v>
      </c>
      <c r="O16" s="457">
        <v>481536</v>
      </c>
    </row>
    <row r="17" spans="1:17" ht="26.1" customHeight="1">
      <c r="A17" s="622" t="s">
        <v>310</v>
      </c>
      <c r="B17" s="620"/>
      <c r="C17" s="537"/>
      <c r="D17" s="620">
        <v>3568076</v>
      </c>
      <c r="E17" s="620">
        <v>3568076</v>
      </c>
      <c r="F17" s="646">
        <v>183953</v>
      </c>
      <c r="G17" s="620">
        <v>488937.7</v>
      </c>
      <c r="H17" s="620">
        <f>O17+F17</f>
        <v>1249097.1000000001</v>
      </c>
      <c r="I17" s="620">
        <v>929404.18</v>
      </c>
      <c r="J17" s="620">
        <v>778639.38</v>
      </c>
      <c r="K17" s="620">
        <f t="shared" si="0"/>
        <v>1830041.2</v>
      </c>
      <c r="L17" s="620">
        <f t="shared" si="1"/>
        <v>1830041.2</v>
      </c>
      <c r="M17" s="464">
        <f t="shared" si="2"/>
        <v>35.00758111654573</v>
      </c>
      <c r="O17" s="457">
        <f>1065144.1</f>
        <v>1065144.1000000001</v>
      </c>
    </row>
    <row r="18" spans="1:17" ht="21" customHeight="1">
      <c r="A18" s="622" t="s">
        <v>399</v>
      </c>
      <c r="B18" s="617"/>
      <c r="C18" s="440"/>
      <c r="D18" s="620">
        <v>217722</v>
      </c>
      <c r="E18" s="653">
        <v>217722</v>
      </c>
      <c r="F18" s="619"/>
      <c r="G18" s="653">
        <v>217721.73</v>
      </c>
      <c r="H18" s="650"/>
      <c r="I18" s="618"/>
      <c r="J18" s="618"/>
      <c r="K18" s="618"/>
      <c r="L18" s="684"/>
      <c r="M18" s="687">
        <f>+H18*100/E18</f>
        <v>0</v>
      </c>
      <c r="O18" s="364"/>
    </row>
    <row r="19" spans="1:17" ht="27" customHeight="1">
      <c r="A19" s="625" t="s">
        <v>232</v>
      </c>
      <c r="B19" s="467">
        <f>B21+B28</f>
        <v>1955170</v>
      </c>
      <c r="C19" s="467">
        <f>C21+C28</f>
        <v>1461464.25</v>
      </c>
      <c r="D19" s="538">
        <f>D21+D28+D20+D23</f>
        <v>13818733</v>
      </c>
      <c r="E19" s="538">
        <f>E21+E28+E20+E23</f>
        <v>13642699</v>
      </c>
      <c r="F19" s="538">
        <f>F21+F28+F20+F23</f>
        <v>1454037.02</v>
      </c>
      <c r="G19" s="572">
        <f>SUM(G20:G28)</f>
        <v>4620718.37</v>
      </c>
      <c r="H19" s="538">
        <f>H21+H28+H20+H23+1</f>
        <v>5231706.3</v>
      </c>
      <c r="I19" s="535">
        <f>I21+I28+I23+I20</f>
        <v>3171928.1799999997</v>
      </c>
      <c r="J19" s="535">
        <f>J20+J21+J23+J28</f>
        <v>1504912.28</v>
      </c>
      <c r="K19" s="535">
        <f>K20+K21+K23+K28</f>
        <v>3790275.33</v>
      </c>
      <c r="L19" s="685">
        <f>L20+L21+L23+L28</f>
        <v>3966309.33</v>
      </c>
      <c r="M19" s="654">
        <f>+H19*100/E19</f>
        <v>38.348029960933687</v>
      </c>
      <c r="N19" s="14">
        <f>N20+N21+N22+N23+N24+N25+N27+N28+N29+N30+N31+N32+N33</f>
        <v>7929759.870000001</v>
      </c>
      <c r="O19" s="393"/>
    </row>
    <row r="20" spans="1:17" s="440" customFormat="1" ht="26.1" customHeight="1">
      <c r="A20" s="626" t="s">
        <v>233</v>
      </c>
      <c r="B20" s="412"/>
      <c r="C20" s="463">
        <v>2084500</v>
      </c>
      <c r="D20" s="536">
        <v>3755433</v>
      </c>
      <c r="E20" s="539">
        <v>3755433</v>
      </c>
      <c r="F20" s="536">
        <v>191572.38</v>
      </c>
      <c r="G20" s="536">
        <v>1575297.32</v>
      </c>
      <c r="H20" s="690">
        <f>O20+F20-1</f>
        <v>897134.89</v>
      </c>
      <c r="I20" s="536">
        <v>401464.13</v>
      </c>
      <c r="J20" s="536">
        <v>321697.46999999997</v>
      </c>
      <c r="K20" s="620">
        <f>E20-H20-G20</f>
        <v>1283000.7899999998</v>
      </c>
      <c r="L20" s="689">
        <f>D20-H20-G20</f>
        <v>1283000.7899999998</v>
      </c>
      <c r="M20" s="686">
        <f>+H20*100/E20</f>
        <v>23.888986702731749</v>
      </c>
      <c r="N20" s="41">
        <f>4379964.34-19174.4</f>
        <v>4360789.9399999995</v>
      </c>
      <c r="O20" s="465">
        <f>842318.49-136754.98</f>
        <v>705563.51</v>
      </c>
      <c r="Q20" s="41"/>
    </row>
    <row r="21" spans="1:17" ht="26.1" customHeight="1">
      <c r="A21" s="623" t="s">
        <v>234</v>
      </c>
      <c r="B21" s="412">
        <v>1249570</v>
      </c>
      <c r="C21" s="413">
        <v>706109.25</v>
      </c>
      <c r="D21" s="536">
        <v>1466785</v>
      </c>
      <c r="E21" s="539">
        <v>1431871</v>
      </c>
      <c r="F21" s="536">
        <v>124145.44</v>
      </c>
      <c r="G21" s="536">
        <v>320108.89</v>
      </c>
      <c r="H21" s="691">
        <f t="shared" ref="H21:H29" si="4">O21+F21</f>
        <v>1047037.77</v>
      </c>
      <c r="I21" s="536">
        <v>773430.63</v>
      </c>
      <c r="J21" s="536">
        <v>362997.39</v>
      </c>
      <c r="K21" s="620">
        <f t="shared" ref="K21:K28" si="5">E21-H21-G21</f>
        <v>64724.339999999967</v>
      </c>
      <c r="L21" s="620">
        <f>D21-H21-G21</f>
        <v>99638.339999999967</v>
      </c>
      <c r="M21" s="464">
        <f t="shared" ref="M21:M28" si="6">+H21*100/E21</f>
        <v>73.123749974683477</v>
      </c>
      <c r="N21" s="14">
        <v>430390.75</v>
      </c>
      <c r="O21" s="364">
        <f>936263.8-13371.47</f>
        <v>922892.33000000007</v>
      </c>
    </row>
    <row r="22" spans="1:17" ht="3.75" hidden="1" customHeight="1">
      <c r="A22" s="623" t="s">
        <v>235</v>
      </c>
      <c r="B22" s="412">
        <v>4628400</v>
      </c>
      <c r="C22" s="413">
        <v>2385818</v>
      </c>
      <c r="D22" s="536">
        <v>95571</v>
      </c>
      <c r="E22" s="539">
        <v>95571</v>
      </c>
      <c r="F22" s="536"/>
      <c r="G22" s="536"/>
      <c r="H22" s="691">
        <f t="shared" si="4"/>
        <v>936263.83000000007</v>
      </c>
      <c r="I22" s="536">
        <v>95444.94</v>
      </c>
      <c r="J22" s="536">
        <v>40970.1</v>
      </c>
      <c r="K22" s="620">
        <f t="shared" si="5"/>
        <v>-840692.83000000007</v>
      </c>
      <c r="L22" s="620">
        <f t="shared" ref="L22:L28" si="7">D22-H22-G22</f>
        <v>-840692.83000000007</v>
      </c>
      <c r="M22" s="464">
        <f t="shared" si="6"/>
        <v>979.65264567703593</v>
      </c>
      <c r="N22" s="14">
        <v>95444.94</v>
      </c>
      <c r="O22" s="364">
        <v>936263.83000000007</v>
      </c>
    </row>
    <row r="23" spans="1:17" ht="26.1" customHeight="1">
      <c r="A23" s="623" t="s">
        <v>236</v>
      </c>
      <c r="B23" s="412"/>
      <c r="C23" s="413">
        <v>1583358</v>
      </c>
      <c r="D23" s="536">
        <v>8179462</v>
      </c>
      <c r="E23" s="539">
        <v>8179462</v>
      </c>
      <c r="F23" s="536">
        <v>1119792.1499999999</v>
      </c>
      <c r="G23" s="536">
        <v>2529769.66</v>
      </c>
      <c r="H23" s="691">
        <f t="shared" si="4"/>
        <v>3212187.88</v>
      </c>
      <c r="I23" s="536">
        <v>1966039.14</v>
      </c>
      <c r="J23" s="536">
        <v>811775.24</v>
      </c>
      <c r="K23" s="620">
        <f t="shared" si="5"/>
        <v>2437504.46</v>
      </c>
      <c r="L23" s="620">
        <f t="shared" si="7"/>
        <v>2437504.46</v>
      </c>
      <c r="M23" s="464">
        <f t="shared" si="6"/>
        <v>39.271383374603367</v>
      </c>
      <c r="N23" s="14">
        <v>1731452.96</v>
      </c>
      <c r="O23" s="364">
        <f>2100397.48-8001.75</f>
        <v>2092395.73</v>
      </c>
    </row>
    <row r="24" spans="1:17" ht="3" hidden="1" customHeight="1">
      <c r="A24" s="623" t="s">
        <v>237</v>
      </c>
      <c r="B24" s="412">
        <v>1000000</v>
      </c>
      <c r="C24" s="413">
        <v>454424</v>
      </c>
      <c r="D24" s="536">
        <v>529723</v>
      </c>
      <c r="E24" s="539">
        <v>529723</v>
      </c>
      <c r="F24" s="536">
        <v>-611.79</v>
      </c>
      <c r="G24" s="536"/>
      <c r="H24" s="691">
        <f t="shared" si="4"/>
        <v>2099784.69</v>
      </c>
      <c r="I24" s="536">
        <v>234013.25</v>
      </c>
      <c r="J24" s="536">
        <v>92974.23</v>
      </c>
      <c r="K24" s="620">
        <f t="shared" si="5"/>
        <v>-1570061.69</v>
      </c>
      <c r="L24" s="620">
        <f t="shared" si="7"/>
        <v>-1570061.69</v>
      </c>
      <c r="M24" s="464">
        <f t="shared" si="6"/>
        <v>396.39296198201703</v>
      </c>
      <c r="N24" s="14">
        <v>511856.07</v>
      </c>
      <c r="O24" s="364">
        <v>2100396.48</v>
      </c>
    </row>
    <row r="25" spans="1:17" ht="18" hidden="1" customHeight="1">
      <c r="A25" s="627" t="s">
        <v>238</v>
      </c>
      <c r="B25" s="412">
        <v>1270000</v>
      </c>
      <c r="C25" s="413">
        <v>1015903</v>
      </c>
      <c r="D25" s="536">
        <v>199885</v>
      </c>
      <c r="E25" s="539">
        <v>199885</v>
      </c>
      <c r="F25" s="536"/>
      <c r="G25" s="536"/>
      <c r="H25" s="691">
        <f t="shared" si="4"/>
        <v>62048.659999999996</v>
      </c>
      <c r="I25" s="536">
        <v>38781.19</v>
      </c>
      <c r="J25" s="536">
        <v>30055.17</v>
      </c>
      <c r="K25" s="620">
        <f t="shared" si="5"/>
        <v>137836.34</v>
      </c>
      <c r="L25" s="620">
        <f t="shared" si="7"/>
        <v>137836.34</v>
      </c>
      <c r="M25" s="464">
        <f t="shared" si="6"/>
        <v>31.042179253070515</v>
      </c>
      <c r="N25" s="14">
        <v>196884.57</v>
      </c>
      <c r="O25" s="364">
        <v>62048.659999999996</v>
      </c>
    </row>
    <row r="26" spans="1:17" ht="17.25" hidden="1" customHeight="1">
      <c r="A26" s="623" t="s">
        <v>239</v>
      </c>
      <c r="B26" s="412">
        <v>106000</v>
      </c>
      <c r="C26" s="413">
        <v>53000</v>
      </c>
      <c r="D26" s="536">
        <v>0</v>
      </c>
      <c r="E26" s="539">
        <v>0</v>
      </c>
      <c r="F26" s="536"/>
      <c r="G26" s="536"/>
      <c r="H26" s="691">
        <f t="shared" si="4"/>
        <v>2622.21</v>
      </c>
      <c r="I26" s="536"/>
      <c r="J26" s="536"/>
      <c r="K26" s="620">
        <f t="shared" si="5"/>
        <v>-2622.21</v>
      </c>
      <c r="L26" s="620">
        <f t="shared" si="7"/>
        <v>-2622.21</v>
      </c>
      <c r="M26" s="464" t="e">
        <f t="shared" si="6"/>
        <v>#DIV/0!</v>
      </c>
      <c r="O26" s="364">
        <v>2622.21</v>
      </c>
    </row>
    <row r="27" spans="1:17" ht="19.5" hidden="1" customHeight="1">
      <c r="A27" s="623" t="s">
        <v>240</v>
      </c>
      <c r="B27" s="412">
        <v>149583</v>
      </c>
      <c r="C27" s="413">
        <v>79059.41</v>
      </c>
      <c r="D27" s="536">
        <v>65815.59</v>
      </c>
      <c r="E27" s="539">
        <v>65815.59</v>
      </c>
      <c r="F27" s="536">
        <v>-1319.77</v>
      </c>
      <c r="G27" s="536"/>
      <c r="H27" s="691">
        <f t="shared" si="4"/>
        <v>89304.639999999999</v>
      </c>
      <c r="I27" s="536">
        <v>64495.82</v>
      </c>
      <c r="J27" s="536">
        <v>64495.82</v>
      </c>
      <c r="K27" s="620">
        <f t="shared" si="5"/>
        <v>-23489.050000000003</v>
      </c>
      <c r="L27" s="620">
        <f t="shared" si="7"/>
        <v>-23489.050000000003</v>
      </c>
      <c r="M27" s="464">
        <f t="shared" si="6"/>
        <v>135.68918853420595</v>
      </c>
      <c r="N27" s="14">
        <v>65815.59</v>
      </c>
      <c r="O27" s="458">
        <v>90624.41</v>
      </c>
    </row>
    <row r="28" spans="1:17" ht="32.25" customHeight="1">
      <c r="A28" s="623" t="s">
        <v>400</v>
      </c>
      <c r="B28" s="412">
        <v>705600</v>
      </c>
      <c r="C28" s="413">
        <v>755355</v>
      </c>
      <c r="D28" s="536">
        <v>417053</v>
      </c>
      <c r="E28" s="539">
        <v>275933</v>
      </c>
      <c r="F28" s="536">
        <v>18527.05</v>
      </c>
      <c r="G28" s="536">
        <v>195542.5</v>
      </c>
      <c r="H28" s="691">
        <f t="shared" si="4"/>
        <v>75344.759999999995</v>
      </c>
      <c r="I28" s="536">
        <v>30994.28</v>
      </c>
      <c r="J28" s="536">
        <v>8442.18</v>
      </c>
      <c r="K28" s="620">
        <f t="shared" si="5"/>
        <v>5045.7399999999907</v>
      </c>
      <c r="L28" s="620">
        <f t="shared" si="7"/>
        <v>146165.74</v>
      </c>
      <c r="M28" s="687">
        <f t="shared" si="6"/>
        <v>27.305454584989832</v>
      </c>
      <c r="N28" s="41">
        <v>50468.69</v>
      </c>
      <c r="O28" s="457">
        <v>56817.71</v>
      </c>
    </row>
    <row r="29" spans="1:17" ht="14.25" hidden="1" customHeight="1">
      <c r="A29" s="623" t="s">
        <v>241</v>
      </c>
      <c r="B29" s="412">
        <v>519956</v>
      </c>
      <c r="C29" s="413">
        <v>291331</v>
      </c>
      <c r="D29" s="536">
        <v>123714</v>
      </c>
      <c r="E29" s="539">
        <v>123714</v>
      </c>
      <c r="F29" s="536">
        <v>1973.99</v>
      </c>
      <c r="G29" s="536"/>
      <c r="H29" s="536">
        <f t="shared" si="4"/>
        <v>58791.7</v>
      </c>
      <c r="I29" s="536">
        <v>89908.94</v>
      </c>
      <c r="J29" s="536">
        <v>74651.929999999993</v>
      </c>
      <c r="K29" s="536">
        <f t="shared" ref="K29:K33" si="8">+E29-H29</f>
        <v>64922.3</v>
      </c>
      <c r="L29" s="537">
        <f t="shared" ref="L29:L33" si="9">+D29-H29</f>
        <v>64922.3</v>
      </c>
      <c r="M29" s="464">
        <f t="shared" ref="M29:M33" si="10">+H29*100/E29</f>
        <v>47.522269104547583</v>
      </c>
      <c r="N29" s="14">
        <v>88650.42</v>
      </c>
      <c r="O29" s="364">
        <v>56817.71</v>
      </c>
    </row>
    <row r="30" spans="1:17" ht="18" hidden="1" customHeight="1">
      <c r="A30" s="623" t="s">
        <v>242</v>
      </c>
      <c r="B30" s="468">
        <v>271625</v>
      </c>
      <c r="C30" s="413">
        <v>135812</v>
      </c>
      <c r="D30" s="536">
        <v>59422</v>
      </c>
      <c r="E30" s="539">
        <v>59422</v>
      </c>
      <c r="F30" s="536">
        <v>0</v>
      </c>
      <c r="G30" s="536"/>
      <c r="H30" s="536">
        <f t="shared" ref="H30:H33" si="11">N30+F30</f>
        <v>59422</v>
      </c>
      <c r="I30" s="536">
        <v>59422</v>
      </c>
      <c r="J30" s="536">
        <v>6496</v>
      </c>
      <c r="K30" s="536">
        <f t="shared" si="8"/>
        <v>0</v>
      </c>
      <c r="L30" s="537">
        <f t="shared" si="9"/>
        <v>0</v>
      </c>
      <c r="M30" s="464">
        <f t="shared" si="10"/>
        <v>100</v>
      </c>
      <c r="N30" s="14">
        <v>59422</v>
      </c>
      <c r="O30" s="364">
        <v>134307.62</v>
      </c>
    </row>
    <row r="31" spans="1:17" ht="14.25" hidden="1" customHeight="1">
      <c r="A31" s="623" t="s">
        <v>243</v>
      </c>
      <c r="B31" s="468">
        <v>394105</v>
      </c>
      <c r="C31" s="413">
        <v>247814</v>
      </c>
      <c r="D31" s="536">
        <v>150942</v>
      </c>
      <c r="E31" s="539">
        <v>150942</v>
      </c>
      <c r="F31" s="536">
        <v>-321</v>
      </c>
      <c r="G31" s="536"/>
      <c r="H31" s="536">
        <f t="shared" si="11"/>
        <v>150620.16</v>
      </c>
      <c r="I31" s="536">
        <v>65102.28</v>
      </c>
      <c r="J31" s="536">
        <v>37543.82</v>
      </c>
      <c r="K31" s="536">
        <f t="shared" si="8"/>
        <v>321.83999999999651</v>
      </c>
      <c r="L31" s="537">
        <f t="shared" si="9"/>
        <v>321.83999999999651</v>
      </c>
      <c r="M31" s="464">
        <f t="shared" si="10"/>
        <v>99.786779027706004</v>
      </c>
      <c r="N31" s="14">
        <v>150941.16</v>
      </c>
      <c r="O31" s="364">
        <v>59422</v>
      </c>
    </row>
    <row r="32" spans="1:17" ht="15" hidden="1" customHeight="1">
      <c r="A32" s="623" t="s">
        <v>244</v>
      </c>
      <c r="B32" s="468">
        <v>437560</v>
      </c>
      <c r="C32" s="413">
        <v>291464</v>
      </c>
      <c r="D32" s="536">
        <v>126412</v>
      </c>
      <c r="E32" s="539">
        <v>126412</v>
      </c>
      <c r="F32" s="536"/>
      <c r="G32" s="536"/>
      <c r="H32" s="536">
        <f t="shared" si="11"/>
        <v>126411.66</v>
      </c>
      <c r="I32" s="536">
        <v>126411.66</v>
      </c>
      <c r="J32" s="536">
        <v>123426.36</v>
      </c>
      <c r="K32" s="536">
        <f t="shared" si="8"/>
        <v>0.33999999999650754</v>
      </c>
      <c r="L32" s="537">
        <f t="shared" si="9"/>
        <v>0.33999999999650754</v>
      </c>
      <c r="M32" s="464">
        <f t="shared" si="10"/>
        <v>99.999731038192579</v>
      </c>
      <c r="N32" s="14">
        <v>126411.66</v>
      </c>
      <c r="O32" s="364">
        <v>150620.16</v>
      </c>
    </row>
    <row r="33" spans="1:18" ht="23.25" hidden="1" customHeight="1">
      <c r="A33" s="623" t="s">
        <v>245</v>
      </c>
      <c r="B33" s="468">
        <v>137348</v>
      </c>
      <c r="C33" s="413">
        <v>177787</v>
      </c>
      <c r="D33" s="536">
        <v>102784</v>
      </c>
      <c r="E33" s="539">
        <v>102784</v>
      </c>
      <c r="F33" s="536"/>
      <c r="G33" s="536"/>
      <c r="H33" s="536">
        <f t="shared" si="11"/>
        <v>61231.12</v>
      </c>
      <c r="I33" s="536">
        <v>50548.54</v>
      </c>
      <c r="J33" s="536">
        <v>11275.68</v>
      </c>
      <c r="K33" s="536">
        <f t="shared" si="8"/>
        <v>41552.879999999997</v>
      </c>
      <c r="L33" s="537">
        <f t="shared" si="9"/>
        <v>41552.879999999997</v>
      </c>
      <c r="M33" s="464">
        <f t="shared" si="10"/>
        <v>59.572618306351181</v>
      </c>
      <c r="N33" s="14">
        <v>61231.12</v>
      </c>
      <c r="O33" s="364">
        <v>126411.66</v>
      </c>
    </row>
    <row r="34" spans="1:18" ht="7.5" hidden="1" customHeight="1">
      <c r="A34" s="628"/>
      <c r="B34" s="469"/>
      <c r="C34" s="469"/>
      <c r="D34" s="543"/>
      <c r="E34" s="544"/>
      <c r="F34" s="545"/>
      <c r="G34" s="573"/>
      <c r="H34" s="544"/>
      <c r="I34" s="544"/>
      <c r="J34" s="544"/>
      <c r="K34" s="544"/>
      <c r="L34" s="581"/>
      <c r="M34" s="455"/>
      <c r="O34" s="14">
        <v>61231.12</v>
      </c>
    </row>
    <row r="35" spans="1:18" ht="2.25" customHeight="1">
      <c r="A35" s="629"/>
      <c r="B35" s="452"/>
      <c r="C35" s="451"/>
      <c r="D35" s="546"/>
      <c r="E35" s="547"/>
      <c r="F35" s="546"/>
      <c r="G35" s="546"/>
      <c r="H35" s="546"/>
      <c r="I35" s="547"/>
      <c r="J35" s="546"/>
      <c r="K35" s="547"/>
      <c r="L35" s="546"/>
      <c r="M35" s="455"/>
    </row>
    <row r="36" spans="1:18" ht="24" customHeight="1">
      <c r="A36" s="630" t="s">
        <v>368</v>
      </c>
      <c r="B36" s="453">
        <f>B41</f>
        <v>3949520</v>
      </c>
      <c r="C36" s="454">
        <f>C37+C38+C39+C40+C41+C42+C43+C44</f>
        <v>5850358.8499999996</v>
      </c>
      <c r="D36" s="453">
        <f t="shared" ref="D36:J36" si="12">D41</f>
        <v>4460296</v>
      </c>
      <c r="E36" s="548">
        <f>E41</f>
        <v>4032992</v>
      </c>
      <c r="F36" s="548">
        <f t="shared" si="12"/>
        <v>317342.77</v>
      </c>
      <c r="G36" s="574">
        <f>G41</f>
        <v>898061.18</v>
      </c>
      <c r="H36" s="548">
        <f t="shared" si="12"/>
        <v>2936785.97</v>
      </c>
      <c r="I36" s="548">
        <f t="shared" si="12"/>
        <v>2141619.63</v>
      </c>
      <c r="J36" s="548">
        <f t="shared" si="12"/>
        <v>934074.35</v>
      </c>
      <c r="K36" s="453">
        <f>K41</f>
        <v>198144.84999999974</v>
      </c>
      <c r="L36" s="549">
        <f>L41</f>
        <v>625448.84999999974</v>
      </c>
      <c r="M36" s="460">
        <f>+H36*100/E36</f>
        <v>72.819037826011055</v>
      </c>
      <c r="N36" s="14">
        <f>N37+N38+N39+N40+N41+N42+N43+N44</f>
        <v>7142966.3700000001</v>
      </c>
      <c r="O36" s="393"/>
      <c r="P36" s="2" t="s">
        <v>12</v>
      </c>
      <c r="R36" s="90" t="s">
        <v>398</v>
      </c>
    </row>
    <row r="37" spans="1:18" ht="0.75" hidden="1" customHeight="1">
      <c r="A37" s="631" t="s">
        <v>281</v>
      </c>
      <c r="B37" s="35">
        <v>350999</v>
      </c>
      <c r="C37" s="537">
        <v>138696.59</v>
      </c>
      <c r="D37" s="550">
        <v>115513</v>
      </c>
      <c r="E37" s="551">
        <v>115513</v>
      </c>
      <c r="F37" s="552">
        <v>-59385</v>
      </c>
      <c r="G37" s="537"/>
      <c r="H37" s="651">
        <f>F37+N37</f>
        <v>106460.41</v>
      </c>
      <c r="I37" s="536">
        <v>106460.41</v>
      </c>
      <c r="J37" s="540">
        <v>16417.009999999998</v>
      </c>
      <c r="K37" s="541">
        <f>E37-H37</f>
        <v>9052.5899999999965</v>
      </c>
      <c r="L37" s="542">
        <f>D37-H37</f>
        <v>9052.5899999999965</v>
      </c>
      <c r="M37" s="464">
        <f t="shared" ref="M37:M48" si="13">+H37*100/E37</f>
        <v>92.163141810878429</v>
      </c>
      <c r="N37" s="14">
        <v>165845.41</v>
      </c>
      <c r="O37" s="364">
        <v>2619443.2000000002</v>
      </c>
    </row>
    <row r="38" spans="1:18" ht="19.5" hidden="1" customHeight="1">
      <c r="A38" s="632" t="s">
        <v>246</v>
      </c>
      <c r="B38" s="470">
        <v>779586</v>
      </c>
      <c r="C38" s="412">
        <v>389793</v>
      </c>
      <c r="D38" s="553">
        <v>100000</v>
      </c>
      <c r="E38" s="554">
        <v>100000</v>
      </c>
      <c r="F38" s="555"/>
      <c r="G38" s="555"/>
      <c r="H38" s="536">
        <f t="shared" ref="H38:H44" si="14">F38+N38</f>
        <v>99999.29</v>
      </c>
      <c r="I38" s="536">
        <v>99999.29</v>
      </c>
      <c r="J38" s="540">
        <v>99999.29</v>
      </c>
      <c r="K38" s="536">
        <f>E38-H38</f>
        <v>0.71000000000640284</v>
      </c>
      <c r="L38" s="537">
        <f t="shared" ref="L38:L40" si="15">D38-H38</f>
        <v>0.71000000000640284</v>
      </c>
      <c r="M38" s="464">
        <f t="shared" si="13"/>
        <v>99.999290000000002</v>
      </c>
      <c r="N38" s="14">
        <v>99999.29</v>
      </c>
      <c r="O38" s="364">
        <v>106460.41</v>
      </c>
    </row>
    <row r="39" spans="1:18" ht="31.5" hidden="1" customHeight="1">
      <c r="A39" s="633" t="s">
        <v>247</v>
      </c>
      <c r="B39" s="471">
        <v>1000000</v>
      </c>
      <c r="C39" s="413">
        <v>500000</v>
      </c>
      <c r="D39" s="556">
        <v>1000000</v>
      </c>
      <c r="E39" s="554">
        <v>1000000</v>
      </c>
      <c r="F39" s="555"/>
      <c r="G39" s="555"/>
      <c r="H39" s="536">
        <f t="shared" si="14"/>
        <v>1000000</v>
      </c>
      <c r="I39" s="536">
        <v>1000000</v>
      </c>
      <c r="J39" s="540"/>
      <c r="K39" s="536">
        <f>E39-H39</f>
        <v>0</v>
      </c>
      <c r="L39" s="537">
        <f t="shared" si="15"/>
        <v>0</v>
      </c>
      <c r="M39" s="464" t="s">
        <v>12</v>
      </c>
      <c r="N39" s="14">
        <v>1000000</v>
      </c>
      <c r="O39" s="364">
        <v>99999.29</v>
      </c>
    </row>
    <row r="40" spans="1:18" ht="6.75" hidden="1" customHeight="1">
      <c r="A40" s="633" t="s">
        <v>248</v>
      </c>
      <c r="B40" s="471">
        <v>1845166</v>
      </c>
      <c r="C40" s="471">
        <v>909683</v>
      </c>
      <c r="D40" s="551">
        <v>576307</v>
      </c>
      <c r="E40" s="554">
        <v>576307</v>
      </c>
      <c r="F40" s="539"/>
      <c r="G40" s="539"/>
      <c r="H40" s="536">
        <f t="shared" si="14"/>
        <v>576306.87</v>
      </c>
      <c r="I40" s="536">
        <v>512859.68</v>
      </c>
      <c r="J40" s="540">
        <v>431911</v>
      </c>
      <c r="K40" s="536">
        <f t="shared" ref="K40" si="16">E40-H40</f>
        <v>0.13000000000465661</v>
      </c>
      <c r="L40" s="537">
        <f t="shared" si="15"/>
        <v>0.13000000000465661</v>
      </c>
      <c r="M40" s="464">
        <f t="shared" si="13"/>
        <v>99.999977442578341</v>
      </c>
      <c r="N40" s="14">
        <v>576306.87</v>
      </c>
      <c r="O40" s="364">
        <v>1000000</v>
      </c>
    </row>
    <row r="41" spans="1:18" ht="30.75" customHeight="1">
      <c r="A41" s="634" t="s">
        <v>249</v>
      </c>
      <c r="B41" s="211">
        <v>3949520</v>
      </c>
      <c r="C41" s="211">
        <v>2937611.26</v>
      </c>
      <c r="D41" s="557">
        <v>4460296</v>
      </c>
      <c r="E41" s="558">
        <v>4032992</v>
      </c>
      <c r="F41" s="559">
        <v>317342.77</v>
      </c>
      <c r="G41" s="559">
        <v>898061.18</v>
      </c>
      <c r="H41" s="560">
        <f>O41+F41</f>
        <v>2936785.97</v>
      </c>
      <c r="I41" s="560">
        <v>2141619.63</v>
      </c>
      <c r="J41" s="561">
        <v>934074.35</v>
      </c>
      <c r="K41" s="620">
        <f>E41-H41-G41</f>
        <v>198144.84999999974</v>
      </c>
      <c r="L41" s="563">
        <f>D41-H41-G41</f>
        <v>625448.84999999974</v>
      </c>
      <c r="M41" s="417">
        <f t="shared" si="13"/>
        <v>72.819037826011055</v>
      </c>
      <c r="N41" s="14">
        <v>2471740.61</v>
      </c>
      <c r="O41" s="457">
        <v>2619443.2000000002</v>
      </c>
    </row>
    <row r="42" spans="1:18" ht="0.75" hidden="1" customHeight="1">
      <c r="A42" s="633" t="s">
        <v>250</v>
      </c>
      <c r="B42" s="471">
        <v>500000</v>
      </c>
      <c r="C42" s="471"/>
      <c r="D42" s="551">
        <v>799000</v>
      </c>
      <c r="E42" s="554">
        <v>799000</v>
      </c>
      <c r="F42" s="539"/>
      <c r="G42" s="539"/>
      <c r="H42" s="536">
        <f t="shared" si="14"/>
        <v>787922.29</v>
      </c>
      <c r="I42" s="536">
        <v>2247</v>
      </c>
      <c r="J42" s="540">
        <v>2247</v>
      </c>
      <c r="K42" s="562">
        <f t="shared" ref="K42:K44" si="17">E42-H42</f>
        <v>11077.709999999963</v>
      </c>
      <c r="L42" s="563">
        <f t="shared" ref="L42:L44" si="18">D42-H42</f>
        <v>11077.709999999963</v>
      </c>
      <c r="M42" s="464">
        <f t="shared" si="13"/>
        <v>98.613553191489359</v>
      </c>
      <c r="N42" s="14">
        <v>787922.29</v>
      </c>
      <c r="O42" s="364">
        <v>2619443.2000000002</v>
      </c>
    </row>
    <row r="43" spans="1:18" ht="33.75" hidden="1" customHeight="1">
      <c r="A43" s="633" t="s">
        <v>251</v>
      </c>
      <c r="B43" s="471">
        <v>2067604</v>
      </c>
      <c r="C43" s="471">
        <v>974575</v>
      </c>
      <c r="D43" s="551">
        <v>1806881</v>
      </c>
      <c r="E43" s="554">
        <v>1806881</v>
      </c>
      <c r="F43" s="539">
        <v>4872.1499999999996</v>
      </c>
      <c r="G43" s="539"/>
      <c r="H43" s="536">
        <f>O43+F43</f>
        <v>792794.44000000006</v>
      </c>
      <c r="I43" s="536">
        <v>1748594.29</v>
      </c>
      <c r="J43" s="540">
        <v>51481.84</v>
      </c>
      <c r="K43" s="562">
        <f t="shared" si="17"/>
        <v>1014086.5599999999</v>
      </c>
      <c r="L43" s="563">
        <f t="shared" si="18"/>
        <v>1014086.5599999999</v>
      </c>
      <c r="M43" s="464">
        <f t="shared" si="13"/>
        <v>43.876405806469826</v>
      </c>
      <c r="N43" s="14">
        <v>1742151.91</v>
      </c>
      <c r="O43" s="364">
        <v>787922.29</v>
      </c>
    </row>
    <row r="44" spans="1:18" ht="1.5" hidden="1" customHeight="1">
      <c r="A44" s="633" t="s">
        <v>252</v>
      </c>
      <c r="B44" s="471">
        <v>2100000</v>
      </c>
      <c r="C44" s="471"/>
      <c r="D44" s="551">
        <v>751000</v>
      </c>
      <c r="E44" s="554">
        <v>751000</v>
      </c>
      <c r="F44" s="468">
        <v>159000</v>
      </c>
      <c r="G44" s="468"/>
      <c r="H44" s="536">
        <f t="shared" si="14"/>
        <v>457999.99</v>
      </c>
      <c r="I44" s="564">
        <v>457999.99</v>
      </c>
      <c r="J44" s="540">
        <v>457999.99</v>
      </c>
      <c r="K44" s="562">
        <f t="shared" si="17"/>
        <v>293000.01</v>
      </c>
      <c r="L44" s="563">
        <f t="shared" si="18"/>
        <v>293000.01</v>
      </c>
      <c r="M44" s="464">
        <f t="shared" si="13"/>
        <v>60.985351531291613</v>
      </c>
      <c r="N44" s="14">
        <v>298999.99</v>
      </c>
      <c r="O44" s="364">
        <v>129169.50999999998</v>
      </c>
    </row>
    <row r="45" spans="1:18" ht="29.25" customHeight="1">
      <c r="A45" s="635" t="s">
        <v>295</v>
      </c>
      <c r="B45" s="472">
        <f>B46</f>
        <v>1100000</v>
      </c>
      <c r="C45" s="582"/>
      <c r="D45" s="565">
        <f t="shared" ref="D45:J45" si="19">D46</f>
        <v>1769992</v>
      </c>
      <c r="E45" s="566">
        <f t="shared" si="19"/>
        <v>1710152</v>
      </c>
      <c r="F45" s="567">
        <f t="shared" si="19"/>
        <v>74003.83</v>
      </c>
      <c r="G45" s="575">
        <f>G46</f>
        <v>290187.37</v>
      </c>
      <c r="H45" s="453">
        <f t="shared" si="19"/>
        <v>965881.48</v>
      </c>
      <c r="I45" s="567">
        <f t="shared" si="19"/>
        <v>896265.8</v>
      </c>
      <c r="J45" s="567">
        <f t="shared" si="19"/>
        <v>488962.28</v>
      </c>
      <c r="K45" s="688">
        <f>K46</f>
        <v>454083.15</v>
      </c>
      <c r="L45" s="647">
        <f>L46</f>
        <v>513923.15</v>
      </c>
      <c r="M45" s="460">
        <f t="shared" si="13"/>
        <v>56.479276695872649</v>
      </c>
      <c r="O45" s="459">
        <v>457999.99</v>
      </c>
    </row>
    <row r="46" spans="1:18" ht="31.5" customHeight="1">
      <c r="A46" s="633" t="s">
        <v>296</v>
      </c>
      <c r="B46" s="471">
        <v>1100000</v>
      </c>
      <c r="C46" s="468"/>
      <c r="D46" s="550">
        <v>1769992</v>
      </c>
      <c r="E46" s="568">
        <v>1710152</v>
      </c>
      <c r="F46" s="463">
        <v>74003.83</v>
      </c>
      <c r="G46" s="463">
        <v>290187.37</v>
      </c>
      <c r="H46" s="652">
        <f>O46+F46</f>
        <v>965881.48</v>
      </c>
      <c r="I46" s="537">
        <v>896265.8</v>
      </c>
      <c r="J46" s="648">
        <v>488962.28</v>
      </c>
      <c r="K46" s="620">
        <f>E46-H46-G46</f>
        <v>454083.15</v>
      </c>
      <c r="L46" s="649">
        <f>D46-H46-G46</f>
        <v>513923.15</v>
      </c>
      <c r="M46" s="637">
        <f t="shared" si="13"/>
        <v>56.479276695872649</v>
      </c>
      <c r="O46" s="456">
        <v>891877.65</v>
      </c>
      <c r="P46" s="14"/>
    </row>
    <row r="47" spans="1:18" ht="2.25" customHeight="1">
      <c r="A47" s="633"/>
      <c r="B47" s="471"/>
      <c r="C47" s="468"/>
      <c r="D47" s="550"/>
      <c r="E47" s="569"/>
      <c r="F47" s="468"/>
      <c r="G47" s="468"/>
      <c r="H47" s="564"/>
      <c r="I47" s="537"/>
      <c r="J47" s="550"/>
      <c r="K47" s="536"/>
      <c r="L47" s="537"/>
      <c r="M47" s="464"/>
      <c r="O47" s="364">
        <v>891877.65</v>
      </c>
    </row>
    <row r="48" spans="1:18" ht="26.25" customHeight="1">
      <c r="A48" s="636" t="s">
        <v>20</v>
      </c>
      <c r="B48" s="466">
        <f t="shared" ref="B48:J48" si="20">B8+B19+B36+B45</f>
        <v>46208546</v>
      </c>
      <c r="C48" s="466" t="e">
        <f t="shared" si="20"/>
        <v>#REF!</v>
      </c>
      <c r="D48" s="466">
        <f t="shared" si="20"/>
        <v>46283546</v>
      </c>
      <c r="E48" s="466">
        <f t="shared" si="20"/>
        <v>38513517</v>
      </c>
      <c r="F48" s="466">
        <f t="shared" si="20"/>
        <v>2995073.24</v>
      </c>
      <c r="G48" s="576">
        <f t="shared" si="20"/>
        <v>9189968.3499999996</v>
      </c>
      <c r="H48" s="466">
        <f t="shared" si="20"/>
        <v>15652851.300000001</v>
      </c>
      <c r="I48" s="466">
        <f t="shared" si="20"/>
        <v>8754103.2199999988</v>
      </c>
      <c r="J48" s="466">
        <f t="shared" si="20"/>
        <v>5046233.71</v>
      </c>
      <c r="K48" s="535">
        <f>K8+K19+K36+K45</f>
        <v>13670698.08</v>
      </c>
      <c r="L48" s="579">
        <f>L8+L19+L36+L45</f>
        <v>21440726.079999998</v>
      </c>
      <c r="M48" s="460">
        <f t="shared" si="13"/>
        <v>40.64248741552219</v>
      </c>
      <c r="N48" s="14">
        <v>25647260.289999999</v>
      </c>
      <c r="O48" s="393"/>
    </row>
    <row r="49" spans="1:14" ht="16.5" customHeight="1">
      <c r="A49" s="38" t="s">
        <v>325</v>
      </c>
      <c r="N49" s="14" t="s">
        <v>12</v>
      </c>
    </row>
    <row r="50" spans="1:14" ht="18.75" customHeight="1">
      <c r="A50" s="39" t="s">
        <v>35</v>
      </c>
      <c r="D50" s="41" t="s">
        <v>12</v>
      </c>
    </row>
    <row r="57" spans="1:14">
      <c r="E57" s="473" t="s">
        <v>12</v>
      </c>
    </row>
  </sheetData>
  <mergeCells count="14">
    <mergeCell ref="A1:M1"/>
    <mergeCell ref="A2:M2"/>
    <mergeCell ref="A3:M3"/>
    <mergeCell ref="A4:M4"/>
    <mergeCell ref="A6:A7"/>
    <mergeCell ref="M6:M7"/>
    <mergeCell ref="K6:L6"/>
    <mergeCell ref="E6:E7"/>
    <mergeCell ref="D6:D7"/>
    <mergeCell ref="B6:B7"/>
    <mergeCell ref="F6:F7"/>
    <mergeCell ref="G6:G7"/>
    <mergeCell ref="H6:H7"/>
    <mergeCell ref="I6:I7"/>
  </mergeCells>
  <pageMargins left="0.39370078740157483" right="0" top="0.39370078740157483" bottom="0.39370078740157483" header="0.31496062992125984" footer="0.31496062992125984"/>
  <pageSetup scale="50" orientation="landscape" r:id="rId1"/>
  <ignoredErrors>
    <ignoredError sqref="H29 H41:H42 H43 G19 K41:L41 G8 H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17</vt:i4>
      </vt:variant>
    </vt:vector>
  </HeadingPairs>
  <TitlesOfParts>
    <vt:vector size="28" baseType="lpstr">
      <vt:lpstr>RESUMEN</vt:lpstr>
      <vt:lpstr>RECAUDACIÓN</vt:lpstr>
      <vt:lpstr>INGRESOS</vt:lpstr>
      <vt:lpstr>FINANCIAMIENTO</vt:lpstr>
      <vt:lpstr>FLUJO</vt:lpstr>
      <vt:lpstr>BALANCE</vt:lpstr>
      <vt:lpstr>ESTRUCTURA PROG</vt:lpstr>
      <vt:lpstr>FUNCIONAMIENTO</vt:lpstr>
      <vt:lpstr>PROYECTOS</vt:lpstr>
      <vt:lpstr>INVERSIONES CTA</vt:lpstr>
      <vt:lpstr>Hoja1</vt:lpstr>
      <vt:lpstr>BALANCE!Área_de_impresión</vt:lpstr>
      <vt:lpstr>'ESTRUCTURA PROG'!Área_de_impresión</vt:lpstr>
      <vt:lpstr>FINANCIAMIENTO!Área_de_impresión</vt:lpstr>
      <vt:lpstr>FLUJO!Área_de_impresión</vt:lpstr>
      <vt:lpstr>FUNCIONAMIENTO!Área_de_impresión</vt:lpstr>
      <vt:lpstr>INGRESOS!Área_de_impresión</vt:lpstr>
      <vt:lpstr>'INVERSIONES CTA'!Área_de_impresión</vt:lpstr>
      <vt:lpstr>PROYECTOS!Área_de_impresión</vt:lpstr>
      <vt:lpstr>Excel_BuiltIn_Print_Area_7</vt:lpstr>
      <vt:lpstr>Excel_BuiltIn_Print_Area_7_1</vt:lpstr>
      <vt:lpstr>Excel_BuiltIn_Print_Area_7_1_1</vt:lpstr>
      <vt:lpstr>Excel_BuiltIn_Print_Area_9_1</vt:lpstr>
      <vt:lpstr>Excel_BuiltIn_Print_Titles_11</vt:lpstr>
      <vt:lpstr>Excel_BuiltIn_Print_Titles_7</vt:lpstr>
      <vt:lpstr>BALANCE!Títulos_a_imprimir</vt:lpstr>
      <vt:lpstr>PROYECTOS!Títulos_a_imprimir</vt:lpstr>
      <vt:lpstr>RECAUDACIÓN!Títulos_a_imprimir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CASTILLO</dc:creator>
  <cp:lastModifiedBy>Jaime Young</cp:lastModifiedBy>
  <cp:lastPrinted>2026-08-07T15:13:31Z</cp:lastPrinted>
  <dcterms:created xsi:type="dcterms:W3CDTF">2010-01-07T20:52:00Z</dcterms:created>
  <dcterms:modified xsi:type="dcterms:W3CDTF">2026-08-13T15:05:28Z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8E3A71A146F34AD491BABD7658574AC4_12</vt:lpwstr>
  </property>
  <property fmtid="{D5CDD505-2E9C-101B-9397-08002B2CF9AE}" pid="3" name="KSOProductBuildVer">
    <vt:lpwstr>2058-12.2.0.22549</vt:lpwstr>
  </property>
</Properties>
</file>